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<sst xmlns="http://schemas.openxmlformats.org/spreadsheetml/2006/main" count="178" uniqueCount="38">
  <si>
    <t xml:space="preserve">Приложение 1</t>
  </si>
  <si>
    <t xml:space="preserve">ИНФОРМАЦИЯ</t>
  </si>
  <si>
    <t xml:space="preserve">о степени освоения  средств в ходе реализации муниципальных программ за 9 месяцев 2020 года</t>
  </si>
  <si>
    <t xml:space="preserve">№ п/п</t>
  </si>
  <si>
    <t xml:space="preserve">Наименование программы</t>
  </si>
  <si>
    <t xml:space="preserve">Источники ресурсного обеспечения</t>
  </si>
  <si>
    <t xml:space="preserve">Запланировано к финансированию Программой на 2020 год</t>
  </si>
  <si>
    <t xml:space="preserve">Сводная бюджетная роспись на 30 сентября 2020 года</t>
  </si>
  <si>
    <t xml:space="preserve">Кассовые расходы с начала текущего года</t>
  </si>
  <si>
    <t xml:space="preserve">   В % к сводной бюджетной росписи на 30 сентября 2020 года</t>
  </si>
  <si>
    <t xml:space="preserve">ВСЕГО по программам:</t>
  </si>
  <si>
    <t xml:space="preserve">х</t>
  </si>
  <si>
    <t xml:space="preserve">бюджет округа, всего</t>
  </si>
  <si>
    <t xml:space="preserve">в том числе:</t>
  </si>
  <si>
    <t xml:space="preserve">из них по программам</t>
  </si>
  <si>
    <t xml:space="preserve">средства краевого бюджета,</t>
  </si>
  <si>
    <t xml:space="preserve">средства  бюджета округа,</t>
  </si>
  <si>
    <t xml:space="preserve">средства участников программы: в т.ч. </t>
  </si>
  <si>
    <t xml:space="preserve"> "Развитие образования"</t>
  </si>
  <si>
    <t xml:space="preserve">средства участников программы</t>
  </si>
  <si>
    <t xml:space="preserve">"Социальное развитие"</t>
  </si>
  <si>
    <t xml:space="preserve">юридические лица</t>
  </si>
  <si>
    <t xml:space="preserve">физические лица</t>
  </si>
  <si>
    <t xml:space="preserve">"Социальная поддержка граждан"</t>
  </si>
  <si>
    <t xml:space="preserve">средства участников программы </t>
  </si>
  <si>
    <t xml:space="preserve">"Развитие жилищно-коммунального хозяйства"</t>
  </si>
  <si>
    <t xml:space="preserve">"Культура Петровского городского округа Ставропольского края" </t>
  </si>
  <si>
    <t xml:space="preserve">"Управление финансами"</t>
  </si>
  <si>
    <t xml:space="preserve">"Управление имуществом"</t>
  </si>
  <si>
    <t xml:space="preserve">"Модернизация экономики и улучшение инвестиционного климата"</t>
  </si>
  <si>
    <t xml:space="preserve">"Развитие сельского хозяйства"</t>
  </si>
  <si>
    <t xml:space="preserve">"Развитие транспортной системы"</t>
  </si>
  <si>
    <t xml:space="preserve">средства участников программы: в т.ч.</t>
  </si>
  <si>
    <t xml:space="preserve">"Развитие градостроительства и архитектуры"</t>
  </si>
  <si>
    <t xml:space="preserve">"Формирование современной городской среды"</t>
  </si>
  <si>
    <t xml:space="preserve">"Межнациональные отношения, профилактика правонарушений, терроризма и поддержка казачества"</t>
  </si>
  <si>
    <t xml:space="preserve">"Совершенствование организации органов местного самоуправления</t>
  </si>
  <si>
    <t xml:space="preserve">"Охрана окружающей среды"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</si>
</sst>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General"/>
    <numFmt numFmtId="167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  <fill>
      <patternFill patternType="solid">
        <fgColor rgb="FF9CF6DB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9" fillId="6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CF6DB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O123"/>
  <sheetViews>
    <sheetView showFormulas="false" showGridLines="true" showRowColHeaders="true" showZeros="true" rightToLeft="false" tabSelected="true" showOutlineSymbols="true" defaultGridColor="true" view="normal" topLeftCell="A7" colorId="64" zoomScale="136" zoomScaleNormal="136" zoomScalePageLayoutView="100" workbookViewId="0">
      <selection pane="topLeft" activeCell="J22" activeCellId="0" sqref="J22"/>
    </sheetView>
  </sheetViews>
  <sheetFormatPr defaultRowHeight="13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24.71"/>
    <col collapsed="false" customWidth="true" hidden="false" outlineLevel="0" max="3" min="3" style="0" width="31.69"/>
    <col collapsed="false" customWidth="true" hidden="false" outlineLevel="0" max="4" min="4" style="0" width="20.42"/>
    <col collapsed="false" customWidth="true" hidden="false" outlineLevel="0" max="5" min="5" style="0" width="13.7"/>
    <col collapsed="false" customWidth="true" hidden="false" outlineLevel="0" max="6" min="6" style="0" width="14.69"/>
    <col collapsed="false" customWidth="true" hidden="false" outlineLevel="0" max="7" min="7" style="0" width="15.29"/>
    <col collapsed="false" customWidth="true" hidden="false" outlineLevel="0" max="8" min="8" style="2" width="11.3"/>
    <col collapsed="false" customWidth="true" hidden="false" outlineLevel="0" max="67" min="9" style="2" width="9.13"/>
    <col collapsed="false" customWidth="true" hidden="false" outlineLevel="0" max="1025" min="68" style="0" width="8.71"/>
  </cols>
  <sheetData>
    <row r="1" customFormat="false" ht="13.8" hidden="false" customHeight="false" outlineLevel="0" collapsed="false">
      <c r="A1" s="3"/>
      <c r="B1" s="3"/>
      <c r="C1" s="4"/>
      <c r="D1" s="4"/>
      <c r="E1" s="4"/>
      <c r="F1" s="4"/>
      <c r="G1" s="4"/>
    </row>
    <row r="2" customFormat="false" ht="13.8" hidden="false" customHeight="false" outlineLevel="0" collapsed="false">
      <c r="A2" s="3"/>
      <c r="B2" s="3"/>
      <c r="C2" s="4"/>
      <c r="D2" s="4"/>
      <c r="E2" s="4"/>
      <c r="F2" s="5" t="s">
        <v>0</v>
      </c>
      <c r="G2" s="5"/>
    </row>
    <row r="3" customFormat="false" ht="13.8" hidden="false" customHeight="false" outlineLevel="0" collapsed="false">
      <c r="A3" s="3"/>
      <c r="B3" s="3"/>
      <c r="C3" s="4"/>
      <c r="D3" s="4"/>
      <c r="E3" s="4"/>
      <c r="F3" s="4"/>
      <c r="G3" s="4"/>
    </row>
    <row r="4" customFormat="false" ht="13.8" hidden="false" customHeight="false" outlineLevel="0" collapsed="false">
      <c r="A4" s="3"/>
      <c r="B4" s="6"/>
      <c r="C4" s="7"/>
      <c r="D4" s="8" t="s">
        <v>1</v>
      </c>
      <c r="E4" s="9"/>
      <c r="F4" s="9"/>
      <c r="G4" s="9"/>
    </row>
    <row r="5" customFormat="false" ht="17.45" hidden="false" customHeight="true" outlineLevel="0" collapsed="false">
      <c r="A5" s="3"/>
      <c r="B5" s="10" t="s">
        <v>2</v>
      </c>
      <c r="C5" s="10"/>
      <c r="D5" s="10"/>
      <c r="E5" s="10"/>
      <c r="F5" s="10"/>
      <c r="G5" s="10"/>
    </row>
    <row r="6" customFormat="false" ht="13.8" hidden="false" customHeight="false" outlineLevel="0" collapsed="false">
      <c r="A6" s="3"/>
      <c r="B6" s="3"/>
      <c r="C6" s="4"/>
      <c r="D6" s="4"/>
      <c r="E6" s="4"/>
      <c r="F6" s="4"/>
      <c r="G6" s="4"/>
    </row>
    <row r="7" customFormat="false" ht="67.85" hidden="false" customHeight="true" outlineLevel="0" collapsed="false">
      <c r="A7" s="11" t="s">
        <v>3</v>
      </c>
      <c r="B7" s="12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</row>
    <row r="8" customFormat="false" ht="13.8" hidden="false" customHeight="false" outlineLevel="0" collapsed="false">
      <c r="A8" s="11" t="n">
        <v>1</v>
      </c>
      <c r="B8" s="14" t="n">
        <v>2</v>
      </c>
      <c r="C8" s="15" t="n">
        <v>3</v>
      </c>
      <c r="D8" s="15" t="n">
        <v>4</v>
      </c>
      <c r="E8" s="15" t="n">
        <v>5</v>
      </c>
      <c r="F8" s="15" t="n">
        <v>6</v>
      </c>
      <c r="G8" s="15" t="n">
        <v>7</v>
      </c>
    </row>
    <row r="9" customFormat="false" ht="13.8" hidden="false" customHeight="false" outlineLevel="0" collapsed="false">
      <c r="A9" s="16"/>
      <c r="B9" s="17" t="s">
        <v>10</v>
      </c>
      <c r="C9" s="18"/>
      <c r="D9" s="19" t="n">
        <f aca="false">D16+D22+D30+D36+D49+D57+D63+D69+D77+D85+D93+D99+D105+D111+D117</f>
        <v>3438302.65524</v>
      </c>
      <c r="E9" s="19" t="n">
        <f aca="false">E10</f>
        <v>2338326.40826</v>
      </c>
      <c r="F9" s="19" t="n">
        <f aca="false">F16+F22+F30+F36+F49+F57+F63+F69+F77+F85+F93+F99+F105+F111+F117</f>
        <v>1729628.34347</v>
      </c>
      <c r="G9" s="19" t="s">
        <v>11</v>
      </c>
    </row>
    <row r="10" customFormat="false" ht="13.8" hidden="false" customHeight="false" outlineLevel="0" collapsed="false">
      <c r="A10" s="20"/>
      <c r="B10" s="21"/>
      <c r="C10" s="18" t="s">
        <v>12</v>
      </c>
      <c r="D10" s="22" t="n">
        <f aca="false">D17+D23+D31+D37+D50+D58+D64+D70+D78+D86+D94+D100+D106+D112+D118</f>
        <v>2013036.47914</v>
      </c>
      <c r="E10" s="22" t="n">
        <f aca="false">E17+E23+E31+E37+E50+E58+E64+E70+E78+E86+E94+E100+E106+E112+E118</f>
        <v>2338326.40826</v>
      </c>
      <c r="F10" s="22" t="n">
        <f aca="false">F17+F23+F31+F37+F50+F58+F64+F70+F78+F86+F94+F100+F106+F112+F118</f>
        <v>1616429.35347</v>
      </c>
      <c r="G10" s="22" t="n">
        <f aca="false">F10/E10*100</f>
        <v>69.1276182726269</v>
      </c>
    </row>
    <row r="11" customFormat="false" ht="13.8" hidden="false" customHeight="false" outlineLevel="0" collapsed="false">
      <c r="A11" s="20"/>
      <c r="B11" s="23"/>
      <c r="C11" s="24" t="s">
        <v>13</v>
      </c>
      <c r="D11" s="25"/>
      <c r="E11" s="25"/>
      <c r="F11" s="25"/>
      <c r="G11" s="25"/>
    </row>
    <row r="12" customFormat="false" ht="13.8" hidden="false" customHeight="true" outlineLevel="0" collapsed="false">
      <c r="A12" s="26"/>
      <c r="B12" s="27" t="s">
        <v>14</v>
      </c>
      <c r="C12" s="28" t="s">
        <v>15</v>
      </c>
      <c r="D12" s="29" t="n">
        <f aca="false">D19+D25+D33+D39+D52+D60+D66+D72+D80+D88+D96+D102+D108+D114+D120</f>
        <v>1110383.77758</v>
      </c>
      <c r="E12" s="29" t="n">
        <f aca="false">E19+E25+E33+E39+E52+E60+E66+E72+E80+E88+E96+E102+E108+E114+E120</f>
        <v>1404599.60116</v>
      </c>
      <c r="F12" s="29" t="n">
        <f aca="false">F19+F25+F33+F39+F52+F60+F66+F72+F80+F88+F96+F102+F108+F114+F120</f>
        <v>1032492.67923</v>
      </c>
      <c r="G12" s="22" t="n">
        <f aca="false">F12/E12*100</f>
        <v>73.5079718360526</v>
      </c>
    </row>
    <row r="13" customFormat="false" ht="13.8" hidden="false" customHeight="false" outlineLevel="0" collapsed="false">
      <c r="A13" s="26"/>
      <c r="B13" s="27"/>
      <c r="C13" s="28" t="s">
        <v>16</v>
      </c>
      <c r="D13" s="29" t="n">
        <f aca="false">D20+D26+D34+D45+D53+D61+D67+D73+D81+D89+D97+D103+D109+D115+D121</f>
        <v>902652.70156</v>
      </c>
      <c r="E13" s="29" t="n">
        <f aca="false">E20+E26+E34+E45+E53+E61+E67+E73+E81+E89+E97+E103+E109+E115+E121</f>
        <v>933748.81241</v>
      </c>
      <c r="F13" s="29" t="n">
        <f aca="false">F20+F26+F34+F45+F53+F61+F67+F73+F81+F89+F97+F103+F109+F115+F121</f>
        <v>583936.66942</v>
      </c>
      <c r="G13" s="22" t="n">
        <f aca="false">F13/E13*100</f>
        <v>62.5368045087911</v>
      </c>
    </row>
    <row r="14" customFormat="false" ht="13.8" hidden="false" customHeight="false" outlineLevel="0" collapsed="false">
      <c r="A14" s="20"/>
      <c r="B14" s="27"/>
      <c r="C14" s="18" t="s">
        <v>17</v>
      </c>
      <c r="D14" s="22" t="n">
        <f aca="false">D21+D27+D35+D46+D54+D62+D68+D74+D82+D90+D98+D104+D110+D116+D122</f>
        <v>1425468.18</v>
      </c>
      <c r="E14" s="22" t="s">
        <v>11</v>
      </c>
      <c r="F14" s="22" t="n">
        <f aca="false">F21+F27+F35+F46+F54+F62+F68+F74+F82+F90+F98+F104+F110+F116+F122</f>
        <v>113198.99</v>
      </c>
      <c r="G14" s="22" t="s">
        <v>11</v>
      </c>
    </row>
    <row r="15" customFormat="false" ht="13.8" hidden="false" customHeight="false" outlineLevel="0" collapsed="false">
      <c r="A15" s="30"/>
      <c r="B15" s="27"/>
      <c r="C15" s="31"/>
      <c r="D15" s="32"/>
      <c r="E15" s="32"/>
      <c r="F15" s="32"/>
      <c r="G15" s="32"/>
    </row>
    <row r="16" customFormat="false" ht="13.8" hidden="false" customHeight="false" outlineLevel="0" collapsed="false">
      <c r="A16" s="33" t="n">
        <v>1</v>
      </c>
      <c r="B16" s="34" t="s">
        <v>18</v>
      </c>
      <c r="C16" s="35"/>
      <c r="D16" s="36" t="n">
        <f aca="false">D17+D21</f>
        <v>832615.36817</v>
      </c>
      <c r="E16" s="36" t="n">
        <f aca="false">E17</f>
        <v>874004.08257</v>
      </c>
      <c r="F16" s="36" t="n">
        <f aca="false">F17</f>
        <v>567738.41926</v>
      </c>
      <c r="G16" s="36" t="s">
        <v>11</v>
      </c>
    </row>
    <row r="17" customFormat="false" ht="13.8" hidden="false" customHeight="false" outlineLevel="0" collapsed="false">
      <c r="A17" s="37"/>
      <c r="B17" s="38"/>
      <c r="C17" s="18" t="s">
        <v>12</v>
      </c>
      <c r="D17" s="39" t="n">
        <f aca="false">832615368.17/1000</f>
        <v>832615.36817</v>
      </c>
      <c r="E17" s="39" t="n">
        <f aca="false">874004082.57/1000</f>
        <v>874004.08257</v>
      </c>
      <c r="F17" s="39" t="n">
        <f aca="false">567738419.26/1000</f>
        <v>567738.41926</v>
      </c>
      <c r="G17" s="39" t="n">
        <f aca="false">F17/E17*100</f>
        <v>64.9583257769885</v>
      </c>
    </row>
    <row r="18" customFormat="false" ht="13.8" hidden="false" customHeight="false" outlineLevel="0" collapsed="false">
      <c r="A18" s="40"/>
      <c r="B18" s="41"/>
      <c r="C18" s="24" t="s">
        <v>13</v>
      </c>
      <c r="D18" s="32"/>
      <c r="E18" s="32"/>
      <c r="F18" s="32"/>
      <c r="G18" s="32"/>
    </row>
    <row r="19" s="47" customFormat="true" ht="13.8" hidden="false" customHeight="false" outlineLevel="0" collapsed="false">
      <c r="A19" s="42"/>
      <c r="B19" s="43"/>
      <c r="C19" s="44" t="s">
        <v>15</v>
      </c>
      <c r="D19" s="45" t="n">
        <f aca="false">(141370605.04+0+249480367.29+4184520.48+3757105.28+1645437.81+121966.78)/1000</f>
        <v>400560.00268</v>
      </c>
      <c r="E19" s="46" t="n">
        <f aca="false">(141939519.04+0+1564080+284060136.86+8004700.02+1569286+0+1645437.81+121966.78)/1000</f>
        <v>438905.12651</v>
      </c>
      <c r="F19" s="45" t="n">
        <f aca="false">(98780254.74+0+196193992.86+3054700.01+0+0+1282062.81+118394.68)/1000</f>
        <v>299429.4051</v>
      </c>
      <c r="G19" s="45" t="n">
        <f aca="false">F19/E19*100</f>
        <v>68.2218974020523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customFormat="false" ht="13.8" hidden="false" customHeight="false" outlineLevel="0" collapsed="false">
      <c r="A20" s="42"/>
      <c r="B20" s="43"/>
      <c r="C20" s="48" t="s">
        <v>16</v>
      </c>
      <c r="D20" s="49" t="n">
        <f aca="false">D17-D19</f>
        <v>432055.36549</v>
      </c>
      <c r="E20" s="49" t="n">
        <f aca="false">E17-E19</f>
        <v>435098.95606</v>
      </c>
      <c r="F20" s="49" t="n">
        <f aca="false">F17-F19</f>
        <v>268309.01416</v>
      </c>
      <c r="G20" s="49" t="n">
        <f aca="false">F20/E20*100</f>
        <v>61.6662049915376</v>
      </c>
    </row>
    <row r="21" customFormat="false" ht="13.8" hidden="false" customHeight="false" outlineLevel="0" collapsed="false">
      <c r="A21" s="40"/>
      <c r="B21" s="41"/>
      <c r="C21" s="50" t="s">
        <v>19</v>
      </c>
      <c r="D21" s="51" t="n">
        <v>0</v>
      </c>
      <c r="E21" s="51" t="s">
        <v>11</v>
      </c>
      <c r="F21" s="51" t="n">
        <v>0</v>
      </c>
      <c r="G21" s="51" t="s">
        <v>11</v>
      </c>
    </row>
    <row r="22" customFormat="false" ht="13.8" hidden="false" customHeight="false" outlineLevel="0" collapsed="false">
      <c r="A22" s="33" t="n">
        <v>2</v>
      </c>
      <c r="B22" s="34" t="s">
        <v>20</v>
      </c>
      <c r="C22" s="35"/>
      <c r="D22" s="36" t="n">
        <f aca="false">D23+D27</f>
        <v>45435.78</v>
      </c>
      <c r="E22" s="36" t="n">
        <f aca="false">E23</f>
        <v>49165.26998</v>
      </c>
      <c r="F22" s="36" t="n">
        <f aca="false">F23+F27</f>
        <v>33253.34344</v>
      </c>
      <c r="G22" s="36" t="s">
        <v>11</v>
      </c>
    </row>
    <row r="23" customFormat="false" ht="13.8" hidden="false" customHeight="false" outlineLevel="0" collapsed="false">
      <c r="A23" s="37"/>
      <c r="B23" s="38"/>
      <c r="C23" s="52" t="s">
        <v>12</v>
      </c>
      <c r="D23" s="39" t="n">
        <v>45234.76</v>
      </c>
      <c r="E23" s="39" t="n">
        <f aca="false">49165269.98/1000</f>
        <v>49165.26998</v>
      </c>
      <c r="F23" s="39" t="n">
        <f aca="false">33052323.44/1000</f>
        <v>33052.32344</v>
      </c>
      <c r="G23" s="22" t="n">
        <f aca="false">F23/E23*100</f>
        <v>67.2269743529231</v>
      </c>
    </row>
    <row r="24" customFormat="false" ht="13.8" hidden="false" customHeight="false" outlineLevel="0" collapsed="false">
      <c r="A24" s="40"/>
      <c r="B24" s="41"/>
      <c r="C24" s="24" t="s">
        <v>13</v>
      </c>
      <c r="D24" s="32"/>
      <c r="E24" s="32"/>
      <c r="F24" s="32"/>
      <c r="G24" s="32"/>
    </row>
    <row r="25" s="47" customFormat="true" ht="13.8" hidden="false" customHeight="false" outlineLevel="0" collapsed="false">
      <c r="A25" s="42"/>
      <c r="B25" s="43"/>
      <c r="C25" s="44" t="s">
        <v>15</v>
      </c>
      <c r="D25" s="45" t="n">
        <f aca="false">(2000000+10892550)/1000</f>
        <v>12892.55</v>
      </c>
      <c r="E25" s="45" t="n">
        <f aca="false">(1986808.99+0+93100+10892551.72+2421745.57)/1000</f>
        <v>15394.20628</v>
      </c>
      <c r="F25" s="45" t="n">
        <f aca="false">(1986808.99+0+93100+6985743.38+1672690.84)/1000</f>
        <v>10738.34321</v>
      </c>
      <c r="G25" s="45" t="n">
        <f aca="false">F25/E25*100</f>
        <v>69.755744561843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customFormat="false" ht="13.8" hidden="false" customHeight="false" outlineLevel="0" collapsed="false">
      <c r="A26" s="42"/>
      <c r="B26" s="43"/>
      <c r="C26" s="48" t="s">
        <v>16</v>
      </c>
      <c r="D26" s="53" t="n">
        <f aca="false">D23-D25</f>
        <v>32342.21</v>
      </c>
      <c r="E26" s="49" t="n">
        <f aca="false">E23-E25</f>
        <v>33771.0637</v>
      </c>
      <c r="F26" s="49" t="n">
        <f aca="false">F23-F25</f>
        <v>22313.98023</v>
      </c>
      <c r="G26" s="49" t="n">
        <f aca="false">F26/E26*100</f>
        <v>66.074259396218</v>
      </c>
    </row>
    <row r="27" customFormat="false" ht="13.8" hidden="false" customHeight="false" outlineLevel="0" collapsed="false">
      <c r="A27" s="40"/>
      <c r="B27" s="41"/>
      <c r="C27" s="50" t="s">
        <v>17</v>
      </c>
      <c r="D27" s="51" t="n">
        <v>201.02</v>
      </c>
      <c r="E27" s="51" t="s">
        <v>11</v>
      </c>
      <c r="F27" s="51" t="n">
        <f aca="false">+F29</f>
        <v>201.02</v>
      </c>
      <c r="G27" s="51" t="s">
        <v>11</v>
      </c>
    </row>
    <row r="28" customFormat="false" ht="13.8" hidden="false" customHeight="false" outlineLevel="0" collapsed="false">
      <c r="A28" s="40"/>
      <c r="B28" s="41"/>
      <c r="C28" s="24" t="s">
        <v>21</v>
      </c>
      <c r="D28" s="22"/>
      <c r="E28" s="22"/>
      <c r="F28" s="32" t="n">
        <v>0</v>
      </c>
      <c r="G28" s="22"/>
    </row>
    <row r="29" customFormat="false" ht="13.8" hidden="false" customHeight="false" outlineLevel="0" collapsed="false">
      <c r="A29" s="40"/>
      <c r="B29" s="41"/>
      <c r="C29" s="24" t="s">
        <v>22</v>
      </c>
      <c r="D29" s="22"/>
      <c r="E29" s="22"/>
      <c r="F29" s="32" t="n">
        <v>201.02</v>
      </c>
      <c r="G29" s="22"/>
    </row>
    <row r="30" customFormat="false" ht="24.3" hidden="false" customHeight="false" outlineLevel="0" collapsed="false">
      <c r="A30" s="33" t="n">
        <v>3</v>
      </c>
      <c r="B30" s="34" t="s">
        <v>23</v>
      </c>
      <c r="C30" s="35"/>
      <c r="D30" s="36" t="n">
        <v>457883.94</v>
      </c>
      <c r="E30" s="36" t="n">
        <f aca="false">E31</f>
        <v>573273.00574</v>
      </c>
      <c r="F30" s="36" t="n">
        <f aca="false">F31</f>
        <v>440954.92853</v>
      </c>
      <c r="G30" s="36" t="s">
        <v>11</v>
      </c>
    </row>
    <row r="31" customFormat="false" ht="13.8" hidden="false" customHeight="false" outlineLevel="0" collapsed="false">
      <c r="A31" s="37"/>
      <c r="B31" s="38"/>
      <c r="C31" s="52" t="s">
        <v>12</v>
      </c>
      <c r="D31" s="39" t="n">
        <v>457883.94</v>
      </c>
      <c r="E31" s="39" t="n">
        <f aca="false">573273005.74/1000</f>
        <v>573273.00574</v>
      </c>
      <c r="F31" s="39" t="n">
        <f aca="false">440954928.53/1000</f>
        <v>440954.92853</v>
      </c>
      <c r="G31" s="22" t="n">
        <f aca="false">F31/E31*100</f>
        <v>76.9188369441538</v>
      </c>
    </row>
    <row r="32" customFormat="false" ht="13.8" hidden="false" customHeight="false" outlineLevel="0" collapsed="false">
      <c r="A32" s="40"/>
      <c r="B32" s="41"/>
      <c r="C32" s="24" t="s">
        <v>13</v>
      </c>
      <c r="D32" s="32"/>
      <c r="E32" s="32"/>
      <c r="F32" s="32"/>
      <c r="G32" s="32"/>
    </row>
    <row r="33" s="47" customFormat="true" ht="13.8" hidden="false" customHeight="false" outlineLevel="0" collapsed="false">
      <c r="A33" s="42"/>
      <c r="B33" s="43"/>
      <c r="C33" s="44" t="s">
        <v>15</v>
      </c>
      <c r="D33" s="45" t="n">
        <f aca="false">(104696120+243013180+50682540+34490340+24794960)/1000</f>
        <v>457677.14</v>
      </c>
      <c r="E33" s="45" t="n">
        <f aca="false">(109567426.57+352849050.59+50682542.09+33691276.7+26406575.24)/1000</f>
        <v>573196.87119</v>
      </c>
      <c r="F33" s="45" t="n">
        <f aca="false">(85352765.53+284273360.36+25784445.14+28312886.13+17155452.54)/1000</f>
        <v>440878.9097</v>
      </c>
      <c r="G33" s="45" t="n">
        <f aca="false">F33/E33*100</f>
        <v>76.9157913902604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customFormat="false" ht="13.8" hidden="false" customHeight="false" outlineLevel="0" collapsed="false">
      <c r="A34" s="42"/>
      <c r="B34" s="43"/>
      <c r="C34" s="48" t="s">
        <v>16</v>
      </c>
      <c r="D34" s="49" t="n">
        <f aca="false">D31-D33</f>
        <v>206.799999999988</v>
      </c>
      <c r="E34" s="49" t="n">
        <f aca="false">E31-E33</f>
        <v>76.1345499999588</v>
      </c>
      <c r="F34" s="49" t="n">
        <f aca="false">F31-F33</f>
        <v>76.0188300000154</v>
      </c>
      <c r="G34" s="49" t="n">
        <f aca="false">F34/E34*100</f>
        <v>99.8480059316783</v>
      </c>
    </row>
    <row r="35" customFormat="false" ht="13.8" hidden="false" customHeight="false" outlineLevel="0" collapsed="false">
      <c r="A35" s="40"/>
      <c r="B35" s="41"/>
      <c r="C35" s="50" t="s">
        <v>24</v>
      </c>
      <c r="D35" s="51" t="n">
        <v>0</v>
      </c>
      <c r="E35" s="51" t="s">
        <v>11</v>
      </c>
      <c r="F35" s="51" t="n">
        <v>0</v>
      </c>
      <c r="G35" s="51" t="n">
        <v>0</v>
      </c>
    </row>
    <row r="36" customFormat="false" ht="42.4" hidden="false" customHeight="true" outlineLevel="0" collapsed="false">
      <c r="A36" s="33" t="n">
        <v>4</v>
      </c>
      <c r="B36" s="34" t="s">
        <v>25</v>
      </c>
      <c r="C36" s="35"/>
      <c r="D36" s="36" t="n">
        <f aca="false">D37+D46</f>
        <v>154399.80084</v>
      </c>
      <c r="E36" s="36" t="n">
        <f aca="false">E37</f>
        <v>178517.30661</v>
      </c>
      <c r="F36" s="36" t="n">
        <f aca="false">F37+F46</f>
        <v>126092.57377</v>
      </c>
      <c r="G36" s="36" t="s">
        <v>11</v>
      </c>
    </row>
    <row r="37" customFormat="false" ht="13.8" hidden="false" customHeight="false" outlineLevel="0" collapsed="false">
      <c r="A37" s="37"/>
      <c r="B37" s="38"/>
      <c r="C37" s="52" t="s">
        <v>12</v>
      </c>
      <c r="D37" s="39" t="n">
        <f aca="false">139389040.84/1000</f>
        <v>139389.04084</v>
      </c>
      <c r="E37" s="39" t="n">
        <f aca="false">178517306.61/1000</f>
        <v>178517.30661</v>
      </c>
      <c r="F37" s="39" t="n">
        <f aca="false">111378463.77/1000</f>
        <v>111378.46377</v>
      </c>
      <c r="G37" s="22" t="n">
        <f aca="false">F37/E37*100</f>
        <v>62.390849315985</v>
      </c>
    </row>
    <row r="38" customFormat="false" ht="13.8" hidden="false" customHeight="false" outlineLevel="0" collapsed="false">
      <c r="A38" s="40"/>
      <c r="B38" s="41"/>
      <c r="C38" s="24" t="s">
        <v>13</v>
      </c>
      <c r="D38" s="32"/>
      <c r="E38" s="32"/>
      <c r="F38" s="32"/>
      <c r="G38" s="32"/>
    </row>
    <row r="39" s="47" customFormat="true" ht="13.8" hidden="false" customHeight="false" outlineLevel="0" collapsed="false">
      <c r="A39" s="42"/>
      <c r="B39" s="43"/>
      <c r="C39" s="44" t="s">
        <v>15</v>
      </c>
      <c r="D39" s="45" t="n">
        <f aca="false">(10000000+4000000+9101890+9683211.3)/1000</f>
        <v>32785.1013</v>
      </c>
      <c r="E39" s="45" t="n">
        <f aca="false">(11865432+21274654.05+9931369.02+3318441.95+5747742.16+8437653)/1000</f>
        <v>60575.29218</v>
      </c>
      <c r="F39" s="45" t="n">
        <f aca="false">(11593639.26+8132377.26+1808209.74+5747742.16+6669763.8)/1000</f>
        <v>33951.73222</v>
      </c>
      <c r="G39" s="54" t="n">
        <f aca="false">F39/E39*100</f>
        <v>56.0488129700013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customFormat="false" ht="13.8" hidden="true" customHeight="false" outlineLevel="0" collapsed="false">
      <c r="A40" s="42"/>
      <c r="B40" s="43"/>
      <c r="C40" s="28"/>
      <c r="D40" s="29"/>
      <c r="E40" s="29"/>
      <c r="F40" s="29"/>
      <c r="G40" s="29"/>
    </row>
    <row r="41" customFormat="false" ht="13.8" hidden="true" customHeight="false" outlineLevel="0" collapsed="false">
      <c r="A41" s="42"/>
      <c r="B41" s="43"/>
      <c r="C41" s="28"/>
      <c r="D41" s="29"/>
      <c r="E41" s="29"/>
      <c r="F41" s="29"/>
      <c r="G41" s="29"/>
    </row>
    <row r="42" customFormat="false" ht="13.8" hidden="true" customHeight="false" outlineLevel="0" collapsed="false">
      <c r="A42" s="42"/>
      <c r="B42" s="43"/>
      <c r="C42" s="28"/>
      <c r="D42" s="29"/>
      <c r="E42" s="29"/>
      <c r="F42" s="29"/>
      <c r="G42" s="29"/>
    </row>
    <row r="43" customFormat="false" ht="15" hidden="true" customHeight="false" outlineLevel="0" collapsed="false">
      <c r="A43" s="42"/>
      <c r="B43" s="43"/>
      <c r="C43" s="28"/>
      <c r="D43" s="29"/>
      <c r="E43" s="29"/>
      <c r="F43" s="29"/>
      <c r="G43" s="29"/>
      <c r="H43" s="55" t="n">
        <v>107636.97</v>
      </c>
    </row>
    <row r="44" customFormat="false" ht="15" hidden="true" customHeight="false" outlineLevel="0" collapsed="false">
      <c r="A44" s="42"/>
      <c r="B44" s="43"/>
      <c r="C44" s="28"/>
      <c r="D44" s="29"/>
      <c r="E44" s="29"/>
      <c r="F44" s="29"/>
      <c r="G44" s="29"/>
      <c r="H44" s="55" t="n">
        <v>376000</v>
      </c>
    </row>
    <row r="45" customFormat="false" ht="13.8" hidden="false" customHeight="false" outlineLevel="0" collapsed="false">
      <c r="A45" s="42"/>
      <c r="B45" s="43"/>
      <c r="C45" s="48" t="s">
        <v>16</v>
      </c>
      <c r="D45" s="49" t="n">
        <f aca="false">D37-D39</f>
        <v>106603.93954</v>
      </c>
      <c r="E45" s="49" t="n">
        <f aca="false">E37-E39</f>
        <v>117942.01443</v>
      </c>
      <c r="F45" s="49" t="n">
        <f aca="false">F37-F39</f>
        <v>77426.73155</v>
      </c>
      <c r="G45" s="56" t="n">
        <f aca="false">F45/E45*100</f>
        <v>65.6481338937565</v>
      </c>
    </row>
    <row r="46" customFormat="false" ht="13.8" hidden="false" customHeight="false" outlineLevel="0" collapsed="false">
      <c r="A46" s="40"/>
      <c r="B46" s="41"/>
      <c r="C46" s="50" t="s">
        <v>17</v>
      </c>
      <c r="D46" s="57" t="n">
        <v>15010.76</v>
      </c>
      <c r="E46" s="51" t="s">
        <v>11</v>
      </c>
      <c r="F46" s="51" t="n">
        <f aca="false">F47+F48</f>
        <v>14714.11</v>
      </c>
      <c r="G46" s="51" t="s">
        <v>11</v>
      </c>
    </row>
    <row r="47" customFormat="false" ht="13.8" hidden="false" customHeight="false" outlineLevel="0" collapsed="false">
      <c r="A47" s="40"/>
      <c r="B47" s="41"/>
      <c r="C47" s="24" t="s">
        <v>21</v>
      </c>
      <c r="D47" s="58"/>
      <c r="E47" s="22"/>
      <c r="F47" s="32" t="n">
        <v>1850.7</v>
      </c>
      <c r="G47" s="22"/>
    </row>
    <row r="48" customFormat="false" ht="13.8" hidden="false" customHeight="false" outlineLevel="0" collapsed="false">
      <c r="A48" s="40"/>
      <c r="B48" s="41"/>
      <c r="C48" s="24" t="s">
        <v>22</v>
      </c>
      <c r="D48" s="58"/>
      <c r="E48" s="22"/>
      <c r="F48" s="32" t="n">
        <v>12863.41</v>
      </c>
      <c r="G48" s="22"/>
    </row>
    <row r="49" customFormat="false" ht="47.1" hidden="false" customHeight="true" outlineLevel="0" collapsed="false">
      <c r="A49" s="33" t="n">
        <v>5</v>
      </c>
      <c r="B49" s="34" t="s">
        <v>26</v>
      </c>
      <c r="C49" s="35"/>
      <c r="D49" s="36" t="n">
        <f aca="false">D50+D54</f>
        <v>182295.23264</v>
      </c>
      <c r="E49" s="36" t="n">
        <f aca="false">E50</f>
        <v>187034.60097</v>
      </c>
      <c r="F49" s="36" t="n">
        <f aca="false">F50+F54</f>
        <v>132365.99164</v>
      </c>
      <c r="G49" s="36" t="s">
        <v>11</v>
      </c>
    </row>
    <row r="50" customFormat="false" ht="13.8" hidden="false" customHeight="false" outlineLevel="0" collapsed="false">
      <c r="A50" s="37"/>
      <c r="B50" s="38"/>
      <c r="C50" s="52" t="s">
        <v>12</v>
      </c>
      <c r="D50" s="39" t="n">
        <f aca="false">181388832.64/1000</f>
        <v>181388.83264</v>
      </c>
      <c r="E50" s="39" t="n">
        <f aca="false">187034600.97/1000</f>
        <v>187034.60097</v>
      </c>
      <c r="F50" s="39" t="n">
        <f aca="false">131043131.64/1000</f>
        <v>131043.13164</v>
      </c>
      <c r="G50" s="22" t="n">
        <f aca="false">F50/E50*100</f>
        <v>70.0635769854259</v>
      </c>
    </row>
    <row r="51" customFormat="false" ht="13.8" hidden="false" customHeight="false" outlineLevel="0" collapsed="false">
      <c r="A51" s="40"/>
      <c r="B51" s="41"/>
      <c r="C51" s="24" t="s">
        <v>13</v>
      </c>
      <c r="D51" s="32"/>
      <c r="E51" s="32"/>
      <c r="F51" s="32"/>
      <c r="G51" s="32"/>
    </row>
    <row r="52" s="47" customFormat="true" ht="13.8" hidden="false" customHeight="false" outlineLevel="0" collapsed="false">
      <c r="A52" s="42"/>
      <c r="B52" s="43"/>
      <c r="C52" s="44" t="s">
        <v>15</v>
      </c>
      <c r="D52" s="45" t="n">
        <f aca="false">(111590+130000+9950000+28837134.71+2066491.3)/1000</f>
        <v>41095.21601</v>
      </c>
      <c r="E52" s="45" t="n">
        <f aca="false">(100000+1602336.55+0+86426.25+161590+76380+13000+9285335.97+28837134.71+5790635.3)/1000</f>
        <v>45952.83878</v>
      </c>
      <c r="F52" s="45" t="n">
        <f aca="false">(50000+0++86426.25+161590+0+130000+7285335.97+23305355.85+3821760.5)/1000</f>
        <v>34840.46857</v>
      </c>
      <c r="G52" s="45" t="n">
        <f aca="false">F52/E52*100</f>
        <v>75.8178808860957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customFormat="false" ht="13.8" hidden="false" customHeight="false" outlineLevel="0" collapsed="false">
      <c r="A53" s="42"/>
      <c r="B53" s="43"/>
      <c r="C53" s="48" t="s">
        <v>16</v>
      </c>
      <c r="D53" s="49" t="n">
        <f aca="false">D50-D52</f>
        <v>140293.61663</v>
      </c>
      <c r="E53" s="49" t="n">
        <f aca="false">E50-E52</f>
        <v>141081.76219</v>
      </c>
      <c r="F53" s="49" t="n">
        <f aca="false">F50-F52</f>
        <v>96202.66307</v>
      </c>
      <c r="G53" s="49" t="n">
        <f aca="false">F53/E53*100</f>
        <v>68.1892978770993</v>
      </c>
    </row>
    <row r="54" customFormat="false" ht="13.8" hidden="false" customHeight="false" outlineLevel="0" collapsed="false">
      <c r="A54" s="40"/>
      <c r="B54" s="41"/>
      <c r="C54" s="50" t="s">
        <v>17</v>
      </c>
      <c r="D54" s="51" t="n">
        <v>906.4</v>
      </c>
      <c r="E54" s="51" t="s">
        <v>11</v>
      </c>
      <c r="F54" s="51" t="n">
        <f aca="false">F55+F56</f>
        <v>1322.86</v>
      </c>
      <c r="G54" s="51" t="s">
        <v>11</v>
      </c>
    </row>
    <row r="55" customFormat="false" ht="13.8" hidden="false" customHeight="false" outlineLevel="0" collapsed="false">
      <c r="A55" s="40"/>
      <c r="B55" s="41"/>
      <c r="C55" s="24" t="s">
        <v>21</v>
      </c>
      <c r="D55" s="22"/>
      <c r="E55" s="32" t="s">
        <v>11</v>
      </c>
      <c r="F55" s="32" t="n">
        <v>766</v>
      </c>
      <c r="G55" s="32" t="s">
        <v>11</v>
      </c>
    </row>
    <row r="56" customFormat="false" ht="13.8" hidden="false" customHeight="false" outlineLevel="0" collapsed="false">
      <c r="A56" s="40"/>
      <c r="B56" s="41"/>
      <c r="C56" s="24" t="s">
        <v>22</v>
      </c>
      <c r="D56" s="22"/>
      <c r="E56" s="32" t="s">
        <v>11</v>
      </c>
      <c r="F56" s="32" t="n">
        <v>556.86</v>
      </c>
      <c r="G56" s="32" t="s">
        <v>11</v>
      </c>
    </row>
    <row r="57" customFormat="false" ht="13.8" hidden="false" customHeight="false" outlineLevel="0" collapsed="false">
      <c r="A57" s="33" t="n">
        <v>6</v>
      </c>
      <c r="B57" s="34" t="s">
        <v>27</v>
      </c>
      <c r="C57" s="35"/>
      <c r="D57" s="36" t="n">
        <v>59425.03</v>
      </c>
      <c r="E57" s="36" t="n">
        <f aca="false">E58</f>
        <v>62401.95749</v>
      </c>
      <c r="F57" s="36" t="n">
        <f aca="false">F58</f>
        <v>32409.19017</v>
      </c>
      <c r="G57" s="36" t="s">
        <v>11</v>
      </c>
    </row>
    <row r="58" customFormat="false" ht="13.8" hidden="false" customHeight="false" outlineLevel="0" collapsed="false">
      <c r="A58" s="37"/>
      <c r="B58" s="38"/>
      <c r="C58" s="52" t="s">
        <v>12</v>
      </c>
      <c r="D58" s="39" t="n">
        <v>59425.03</v>
      </c>
      <c r="E58" s="39" t="n">
        <f aca="false">62401957.49/1000</f>
        <v>62401.95749</v>
      </c>
      <c r="F58" s="39" t="n">
        <f aca="false">32409190.17/1000</f>
        <v>32409.19017</v>
      </c>
      <c r="G58" s="22" t="n">
        <f aca="false">F58/E58*100</f>
        <v>51.9361755201247</v>
      </c>
    </row>
    <row r="59" customFormat="false" ht="13.8" hidden="false" customHeight="false" outlineLevel="0" collapsed="false">
      <c r="A59" s="40"/>
      <c r="B59" s="41"/>
      <c r="C59" s="24" t="s">
        <v>13</v>
      </c>
      <c r="D59" s="32"/>
      <c r="E59" s="32"/>
      <c r="F59" s="32"/>
      <c r="G59" s="32"/>
    </row>
    <row r="60" s="47" customFormat="true" ht="13.8" hidden="false" customHeight="false" outlineLevel="0" collapsed="false">
      <c r="A60" s="42"/>
      <c r="B60" s="43"/>
      <c r="C60" s="44" t="s">
        <v>15</v>
      </c>
      <c r="D60" s="45" t="n">
        <v>0</v>
      </c>
      <c r="E60" s="45" t="n">
        <v>0</v>
      </c>
      <c r="F60" s="45" t="n">
        <v>0</v>
      </c>
      <c r="G60" s="45" t="n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customFormat="false" ht="13.8" hidden="false" customHeight="false" outlineLevel="0" collapsed="false">
      <c r="A61" s="42"/>
      <c r="B61" s="43"/>
      <c r="C61" s="48" t="s">
        <v>16</v>
      </c>
      <c r="D61" s="49" t="n">
        <v>59425.03</v>
      </c>
      <c r="E61" s="49" t="n">
        <v>62401.96</v>
      </c>
      <c r="F61" s="49" t="n">
        <v>32409.19</v>
      </c>
      <c r="G61" s="49" t="n">
        <f aca="false">F61/E61*100</f>
        <v>51.9361731586636</v>
      </c>
    </row>
    <row r="62" customFormat="false" ht="13.8" hidden="false" customHeight="false" outlineLevel="0" collapsed="false">
      <c r="A62" s="40"/>
      <c r="B62" s="41"/>
      <c r="C62" s="50" t="s">
        <v>17</v>
      </c>
      <c r="D62" s="51" t="n">
        <v>0</v>
      </c>
      <c r="E62" s="51" t="s">
        <v>11</v>
      </c>
      <c r="F62" s="51" t="n">
        <v>0</v>
      </c>
      <c r="G62" s="51" t="s">
        <v>11</v>
      </c>
    </row>
    <row r="63" customFormat="false" ht="13.8" hidden="false" customHeight="false" outlineLevel="0" collapsed="false">
      <c r="A63" s="33" t="n">
        <v>7</v>
      </c>
      <c r="B63" s="34" t="s">
        <v>28</v>
      </c>
      <c r="C63" s="35"/>
      <c r="D63" s="59" t="n">
        <v>6000.55</v>
      </c>
      <c r="E63" s="59" t="n">
        <f aca="false">E64</f>
        <v>5958.385</v>
      </c>
      <c r="F63" s="59" t="n">
        <f aca="false">F64</f>
        <v>4173.35221</v>
      </c>
      <c r="G63" s="36" t="s">
        <v>11</v>
      </c>
    </row>
    <row r="64" customFormat="false" ht="13.8" hidden="false" customHeight="false" outlineLevel="0" collapsed="false">
      <c r="A64" s="37"/>
      <c r="B64" s="38"/>
      <c r="C64" s="52" t="s">
        <v>12</v>
      </c>
      <c r="D64" s="39" t="n">
        <v>6000.55</v>
      </c>
      <c r="E64" s="39" t="n">
        <f aca="false">5958385/1000</f>
        <v>5958.385</v>
      </c>
      <c r="F64" s="39" t="n">
        <f aca="false">4173352.21/1000</f>
        <v>4173.35221</v>
      </c>
      <c r="G64" s="22" t="n">
        <f aca="false">F64/E64*100</f>
        <v>70.0416674988273</v>
      </c>
    </row>
    <row r="65" customFormat="false" ht="13.8" hidden="false" customHeight="false" outlineLevel="0" collapsed="false">
      <c r="A65" s="40"/>
      <c r="B65" s="41"/>
      <c r="C65" s="24" t="s">
        <v>13</v>
      </c>
      <c r="D65" s="32"/>
      <c r="E65" s="32"/>
      <c r="F65" s="32"/>
      <c r="G65" s="32"/>
    </row>
    <row r="66" s="47" customFormat="true" ht="13.8" hidden="false" customHeight="false" outlineLevel="0" collapsed="false">
      <c r="A66" s="42"/>
      <c r="B66" s="43"/>
      <c r="C66" s="44" t="s">
        <v>15</v>
      </c>
      <c r="D66" s="45" t="n">
        <v>0</v>
      </c>
      <c r="E66" s="45" t="n">
        <v>0</v>
      </c>
      <c r="F66" s="45" t="n">
        <v>0</v>
      </c>
      <c r="G66" s="45" t="n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customFormat="false" ht="13.8" hidden="false" customHeight="false" outlineLevel="0" collapsed="false">
      <c r="A67" s="42"/>
      <c r="B67" s="43"/>
      <c r="C67" s="48" t="s">
        <v>16</v>
      </c>
      <c r="D67" s="49" t="n">
        <v>6000.55</v>
      </c>
      <c r="E67" s="49" t="n">
        <v>5980.39</v>
      </c>
      <c r="F67" s="49" t="n">
        <v>4173.35</v>
      </c>
      <c r="G67" s="60" t="n">
        <f aca="false">F67/E67*100</f>
        <v>69.7839104138693</v>
      </c>
    </row>
    <row r="68" customFormat="false" ht="13.8" hidden="false" customHeight="false" outlineLevel="0" collapsed="false">
      <c r="A68" s="40"/>
      <c r="B68" s="41"/>
      <c r="C68" s="50" t="s">
        <v>19</v>
      </c>
      <c r="D68" s="51" t="n">
        <v>0</v>
      </c>
      <c r="E68" s="51" t="s">
        <v>11</v>
      </c>
      <c r="F68" s="51" t="n">
        <v>0</v>
      </c>
      <c r="G68" s="51" t="n">
        <v>0</v>
      </c>
    </row>
    <row r="69" customFormat="false" ht="55.7" hidden="false" customHeight="true" outlineLevel="0" collapsed="false">
      <c r="A69" s="33" t="n">
        <v>8</v>
      </c>
      <c r="B69" s="34" t="s">
        <v>29</v>
      </c>
      <c r="C69" s="35"/>
      <c r="D69" s="36" t="n">
        <f aca="false">D70+D74</f>
        <v>1408410</v>
      </c>
      <c r="E69" s="36" t="n">
        <f aca="false">E70</f>
        <v>280</v>
      </c>
      <c r="F69" s="36" t="n">
        <f aca="false">F70+F74</f>
        <v>96251</v>
      </c>
      <c r="G69" s="36" t="s">
        <v>11</v>
      </c>
    </row>
    <row r="70" customFormat="false" ht="13.8" hidden="false" customHeight="false" outlineLevel="0" collapsed="false">
      <c r="A70" s="40"/>
      <c r="B70" s="41"/>
      <c r="C70" s="61" t="s">
        <v>12</v>
      </c>
      <c r="D70" s="62" t="n">
        <v>410</v>
      </c>
      <c r="E70" s="62" t="n">
        <f aca="false">280000/1000</f>
        <v>280</v>
      </c>
      <c r="F70" s="62" t="n">
        <f aca="false">80000/1000</f>
        <v>80</v>
      </c>
      <c r="G70" s="22" t="n">
        <f aca="false">F70/E70*100</f>
        <v>28.5714285714286</v>
      </c>
    </row>
    <row r="71" customFormat="false" ht="13.8" hidden="false" customHeight="false" outlineLevel="0" collapsed="false">
      <c r="A71" s="40"/>
      <c r="B71" s="41"/>
      <c r="C71" s="24" t="s">
        <v>13</v>
      </c>
      <c r="D71" s="32"/>
      <c r="E71" s="32"/>
      <c r="F71" s="32"/>
      <c r="G71" s="32"/>
    </row>
    <row r="72" s="47" customFormat="true" ht="13.8" hidden="false" customHeight="false" outlineLevel="0" collapsed="false">
      <c r="A72" s="40"/>
      <c r="B72" s="41"/>
      <c r="C72" s="44" t="s">
        <v>15</v>
      </c>
      <c r="D72" s="45" t="n">
        <v>0</v>
      </c>
      <c r="E72" s="45" t="n">
        <v>0</v>
      </c>
      <c r="F72" s="45" t="n">
        <v>0</v>
      </c>
      <c r="G72" s="45" t="n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customFormat="false" ht="13.8" hidden="false" customHeight="false" outlineLevel="0" collapsed="false">
      <c r="A73" s="40"/>
      <c r="B73" s="41"/>
      <c r="C73" s="48" t="s">
        <v>16</v>
      </c>
      <c r="D73" s="49" t="n">
        <v>410</v>
      </c>
      <c r="E73" s="49" t="n">
        <v>280</v>
      </c>
      <c r="F73" s="49" t="n">
        <v>80</v>
      </c>
      <c r="G73" s="49" t="n">
        <f aca="false">F73/E73*100</f>
        <v>28.5714285714286</v>
      </c>
    </row>
    <row r="74" customFormat="false" ht="13.8" hidden="false" customHeight="false" outlineLevel="0" collapsed="false">
      <c r="A74" s="40"/>
      <c r="B74" s="41"/>
      <c r="C74" s="50" t="s">
        <v>17</v>
      </c>
      <c r="D74" s="51" t="n">
        <v>1408000</v>
      </c>
      <c r="E74" s="51" t="s">
        <v>11</v>
      </c>
      <c r="F74" s="51" t="n">
        <f aca="false">F75+F76</f>
        <v>96171</v>
      </c>
      <c r="G74" s="51" t="s">
        <v>11</v>
      </c>
    </row>
    <row r="75" customFormat="false" ht="13.8" hidden="false" customHeight="false" outlineLevel="0" collapsed="false">
      <c r="A75" s="40"/>
      <c r="B75" s="41"/>
      <c r="C75" s="24" t="s">
        <v>21</v>
      </c>
      <c r="D75" s="22"/>
      <c r="E75" s="32" t="s">
        <v>11</v>
      </c>
      <c r="F75" s="22" t="n">
        <v>88746</v>
      </c>
      <c r="G75" s="32" t="s">
        <v>11</v>
      </c>
    </row>
    <row r="76" customFormat="false" ht="13.8" hidden="false" customHeight="false" outlineLevel="0" collapsed="false">
      <c r="A76" s="40"/>
      <c r="B76" s="41"/>
      <c r="C76" s="24" t="s">
        <v>22</v>
      </c>
      <c r="D76" s="22"/>
      <c r="E76" s="32" t="s">
        <v>11</v>
      </c>
      <c r="F76" s="22" t="n">
        <v>7425</v>
      </c>
      <c r="G76" s="32" t="s">
        <v>11</v>
      </c>
    </row>
    <row r="77" customFormat="false" ht="24.6" hidden="false" customHeight="false" outlineLevel="0" collapsed="false">
      <c r="A77" s="33" t="n">
        <v>9</v>
      </c>
      <c r="B77" s="34" t="s">
        <v>30</v>
      </c>
      <c r="C77" s="35"/>
      <c r="D77" s="36" t="n">
        <f aca="false">D78+D82</f>
        <v>17731.44359</v>
      </c>
      <c r="E77" s="36" t="n">
        <f aca="false">E78</f>
        <v>15185.33564</v>
      </c>
      <c r="F77" s="36" t="n">
        <f aca="false">F78+F82</f>
        <v>12544.52431</v>
      </c>
      <c r="G77" s="36" t="s">
        <v>11</v>
      </c>
    </row>
    <row r="78" customFormat="false" ht="13.8" hidden="false" customHeight="false" outlineLevel="0" collapsed="false">
      <c r="A78" s="37"/>
      <c r="B78" s="38"/>
      <c r="C78" s="52" t="s">
        <v>12</v>
      </c>
      <c r="D78" s="39" t="n">
        <f aca="false">17171443.59/1000</f>
        <v>17171.44359</v>
      </c>
      <c r="E78" s="39" t="n">
        <f aca="false">15185335.64/1000</f>
        <v>15185.33564</v>
      </c>
      <c r="F78" s="39" t="n">
        <f aca="false">12544524.31/1000</f>
        <v>12544.52431</v>
      </c>
      <c r="G78" s="22" t="n">
        <f aca="false">F78/E78*100</f>
        <v>82.6094635468986</v>
      </c>
    </row>
    <row r="79" customFormat="false" ht="13.8" hidden="false" customHeight="false" outlineLevel="0" collapsed="false">
      <c r="A79" s="40"/>
      <c r="B79" s="38"/>
      <c r="C79" s="24" t="s">
        <v>13</v>
      </c>
      <c r="D79" s="32"/>
      <c r="E79" s="32"/>
      <c r="F79" s="32"/>
      <c r="G79" s="32"/>
    </row>
    <row r="80" s="47" customFormat="true" ht="13.8" hidden="false" customHeight="false" outlineLevel="0" collapsed="false">
      <c r="A80" s="40"/>
      <c r="B80" s="38"/>
      <c r="C80" s="44" t="s">
        <v>15</v>
      </c>
      <c r="D80" s="45" t="n">
        <f aca="false">(10000000+2200123.59)/1000</f>
        <v>12200.12359</v>
      </c>
      <c r="E80" s="45" t="n">
        <f aca="false">(8296079.86+30035.55+2214010.23)/1000</f>
        <v>10540.12564</v>
      </c>
      <c r="F80" s="45" t="n">
        <f aca="false">(8296079.86+1803118.73)/1000</f>
        <v>10099.19859</v>
      </c>
      <c r="G80" s="45" t="n">
        <f aca="false">F80/E80*100</f>
        <v>95.8166812706039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customFormat="false" ht="13.8" hidden="false" customHeight="false" outlineLevel="0" collapsed="false">
      <c r="A81" s="40"/>
      <c r="B81" s="38"/>
      <c r="C81" s="48" t="s">
        <v>16</v>
      </c>
      <c r="D81" s="49" t="n">
        <f aca="false">D78-D80</f>
        <v>4971.32</v>
      </c>
      <c r="E81" s="49" t="n">
        <f aca="false">E78-E80</f>
        <v>4645.21</v>
      </c>
      <c r="F81" s="49" t="n">
        <f aca="false">F78-F80</f>
        <v>2445.32572</v>
      </c>
      <c r="G81" s="49" t="n">
        <f aca="false">F81/E81*100</f>
        <v>52.6418766858764</v>
      </c>
    </row>
    <row r="82" customFormat="false" ht="13.8" hidden="false" customHeight="false" outlineLevel="0" collapsed="false">
      <c r="A82" s="40"/>
      <c r="B82" s="38"/>
      <c r="C82" s="50" t="s">
        <v>17</v>
      </c>
      <c r="D82" s="51" t="n">
        <v>560</v>
      </c>
      <c r="E82" s="51" t="s">
        <v>11</v>
      </c>
      <c r="F82" s="51" t="n">
        <v>0</v>
      </c>
      <c r="G82" s="51" t="s">
        <v>11</v>
      </c>
    </row>
    <row r="83" customFormat="false" ht="13.8" hidden="false" customHeight="false" outlineLevel="0" collapsed="false">
      <c r="A83" s="40"/>
      <c r="B83" s="38"/>
      <c r="C83" s="24" t="s">
        <v>21</v>
      </c>
      <c r="D83" s="22"/>
      <c r="E83" s="32" t="s">
        <v>11</v>
      </c>
      <c r="F83" s="32" t="n">
        <v>0</v>
      </c>
      <c r="G83" s="32" t="s">
        <v>11</v>
      </c>
    </row>
    <row r="84" customFormat="false" ht="13.8" hidden="false" customHeight="false" outlineLevel="0" collapsed="false">
      <c r="A84" s="40"/>
      <c r="B84" s="38"/>
      <c r="C84" s="24" t="s">
        <v>22</v>
      </c>
      <c r="D84" s="22"/>
      <c r="E84" s="32" t="s">
        <v>11</v>
      </c>
      <c r="F84" s="32" t="n">
        <v>0</v>
      </c>
      <c r="G84" s="32" t="s">
        <v>11</v>
      </c>
    </row>
    <row r="85" customFormat="false" ht="24.6" hidden="false" customHeight="false" outlineLevel="0" collapsed="false">
      <c r="A85" s="33" t="n">
        <v>10</v>
      </c>
      <c r="B85" s="34" t="s">
        <v>31</v>
      </c>
      <c r="C85" s="35"/>
      <c r="D85" s="36" t="n">
        <f aca="false">D86+D92</f>
        <v>155478.42</v>
      </c>
      <c r="E85" s="36" t="n">
        <f aca="false">E86</f>
        <v>275862.94878</v>
      </c>
      <c r="F85" s="36" t="n">
        <f aca="false">F86+F90</f>
        <v>191200.00204</v>
      </c>
      <c r="G85" s="36" t="s">
        <v>11</v>
      </c>
    </row>
    <row r="86" customFormat="false" ht="13.8" hidden="false" customHeight="false" outlineLevel="0" collapsed="false">
      <c r="A86" s="37"/>
      <c r="B86" s="38"/>
      <c r="C86" s="52" t="s">
        <v>12</v>
      </c>
      <c r="D86" s="39" t="n">
        <f aca="false">155277420/1000</f>
        <v>155277.42</v>
      </c>
      <c r="E86" s="39" t="n">
        <f aca="false">275862948.78/1000</f>
        <v>275862.94878</v>
      </c>
      <c r="F86" s="39" t="n">
        <f aca="false">190797002.04/1000</f>
        <v>190797.00204</v>
      </c>
      <c r="G86" s="22" t="n">
        <f aca="false">F86/E86*100</f>
        <v>69.163692653833</v>
      </c>
    </row>
    <row r="87" customFormat="false" ht="13.8" hidden="false" customHeight="false" outlineLevel="0" collapsed="false">
      <c r="A87" s="40"/>
      <c r="B87" s="41"/>
      <c r="C87" s="24" t="s">
        <v>13</v>
      </c>
      <c r="D87" s="32"/>
      <c r="E87" s="32"/>
      <c r="F87" s="32"/>
      <c r="G87" s="32"/>
    </row>
    <row r="88" s="47" customFormat="true" ht="13.8" hidden="false" customHeight="false" outlineLevel="0" collapsed="false">
      <c r="A88" s="42"/>
      <c r="B88" s="43"/>
      <c r="C88" s="44" t="s">
        <v>15</v>
      </c>
      <c r="D88" s="45" t="n">
        <f aca="false">(6000000+94886630)/1000</f>
        <v>100886.63</v>
      </c>
      <c r="E88" s="45" t="n">
        <f aca="false">(5521655.86+175848284.87+28842269.31)/1000</f>
        <v>210212.21004</v>
      </c>
      <c r="F88" s="45" t="n">
        <f aca="false">(5494380.56+118440277.75+28842269.31)/1000</f>
        <v>152776.92762</v>
      </c>
      <c r="G88" s="45" t="n">
        <f aca="false">F88/E88*100</f>
        <v>72.6774755809517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customFormat="false" ht="13.8" hidden="false" customHeight="false" outlineLevel="0" collapsed="false">
      <c r="A89" s="42"/>
      <c r="B89" s="43"/>
      <c r="C89" s="48" t="s">
        <v>16</v>
      </c>
      <c r="D89" s="49" t="n">
        <f aca="false">D86-D88</f>
        <v>54390.79</v>
      </c>
      <c r="E89" s="49" t="n">
        <f aca="false">E86-E88</f>
        <v>65650.7387399999</v>
      </c>
      <c r="F89" s="49" t="n">
        <f aca="false">F86-F88</f>
        <v>38020.07442</v>
      </c>
      <c r="G89" s="49" t="n">
        <f aca="false">F89/E89*100</f>
        <v>57.912637617945</v>
      </c>
    </row>
    <row r="90" customFormat="false" ht="13.8" hidden="false" customHeight="false" outlineLevel="0" collapsed="false">
      <c r="A90" s="42"/>
      <c r="B90" s="43"/>
      <c r="C90" s="50" t="s">
        <v>32</v>
      </c>
      <c r="D90" s="51" t="n">
        <v>403</v>
      </c>
      <c r="E90" s="51" t="s">
        <v>11</v>
      </c>
      <c r="F90" s="51" t="n">
        <v>403</v>
      </c>
      <c r="G90" s="51" t="s">
        <v>11</v>
      </c>
    </row>
    <row r="91" customFormat="false" ht="13.8" hidden="false" customHeight="false" outlineLevel="0" collapsed="false">
      <c r="A91" s="42"/>
      <c r="B91" s="43"/>
      <c r="C91" s="24" t="s">
        <v>21</v>
      </c>
      <c r="D91" s="32" t="n">
        <v>202</v>
      </c>
      <c r="E91" s="32" t="s">
        <v>11</v>
      </c>
      <c r="F91" s="32" t="n">
        <v>202</v>
      </c>
      <c r="G91" s="32" t="s">
        <v>11</v>
      </c>
    </row>
    <row r="92" customFormat="false" ht="13.8" hidden="false" customHeight="false" outlineLevel="0" collapsed="false">
      <c r="A92" s="40"/>
      <c r="B92" s="41"/>
      <c r="C92" s="24" t="s">
        <v>22</v>
      </c>
      <c r="D92" s="32" t="n">
        <v>201</v>
      </c>
      <c r="E92" s="32" t="s">
        <v>11</v>
      </c>
      <c r="F92" s="32" t="n">
        <v>201</v>
      </c>
      <c r="G92" s="32" t="s">
        <v>11</v>
      </c>
    </row>
    <row r="93" customFormat="false" ht="41.65" hidden="false" customHeight="true" outlineLevel="0" collapsed="false">
      <c r="A93" s="33" t="n">
        <v>11</v>
      </c>
      <c r="B93" s="34" t="s">
        <v>33</v>
      </c>
      <c r="C93" s="35"/>
      <c r="D93" s="36" t="n">
        <v>200</v>
      </c>
      <c r="E93" s="36" t="n">
        <v>600</v>
      </c>
      <c r="F93" s="36" t="n">
        <v>0</v>
      </c>
      <c r="G93" s="36" t="n">
        <v>0</v>
      </c>
    </row>
    <row r="94" customFormat="false" ht="13.8" hidden="false" customHeight="false" outlineLevel="0" collapsed="false">
      <c r="A94" s="37"/>
      <c r="B94" s="38"/>
      <c r="C94" s="52" t="s">
        <v>12</v>
      </c>
      <c r="D94" s="39" t="n">
        <v>200</v>
      </c>
      <c r="E94" s="39" t="n">
        <v>600</v>
      </c>
      <c r="F94" s="39" t="n">
        <v>0</v>
      </c>
      <c r="G94" s="63" t="n">
        <f aca="false">F94/E94*100</f>
        <v>0</v>
      </c>
    </row>
    <row r="95" customFormat="false" ht="13.8" hidden="false" customHeight="false" outlineLevel="0" collapsed="false">
      <c r="A95" s="40"/>
      <c r="B95" s="41"/>
      <c r="C95" s="24" t="s">
        <v>13</v>
      </c>
      <c r="D95" s="32"/>
      <c r="E95" s="32"/>
      <c r="F95" s="32"/>
      <c r="G95" s="32"/>
    </row>
    <row r="96" s="47" customFormat="true" ht="13.8" hidden="false" customHeight="false" outlineLevel="0" collapsed="false">
      <c r="A96" s="42"/>
      <c r="B96" s="43"/>
      <c r="C96" s="44" t="s">
        <v>15</v>
      </c>
      <c r="D96" s="45" t="n">
        <v>0</v>
      </c>
      <c r="E96" s="45" t="n">
        <v>0</v>
      </c>
      <c r="F96" s="45" t="n">
        <v>0</v>
      </c>
      <c r="G96" s="45" t="n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customFormat="false" ht="13.8" hidden="false" customHeight="false" outlineLevel="0" collapsed="false">
      <c r="A97" s="42"/>
      <c r="B97" s="43"/>
      <c r="C97" s="48" t="s">
        <v>16</v>
      </c>
      <c r="D97" s="49" t="n">
        <v>200</v>
      </c>
      <c r="E97" s="49" t="n">
        <v>600</v>
      </c>
      <c r="F97" s="49" t="n">
        <v>0</v>
      </c>
      <c r="G97" s="64" t="n">
        <f aca="false">F97/E97*100</f>
        <v>0</v>
      </c>
    </row>
    <row r="98" customFormat="false" ht="13.8" hidden="false" customHeight="false" outlineLevel="0" collapsed="false">
      <c r="A98" s="40"/>
      <c r="B98" s="41"/>
      <c r="C98" s="50" t="s">
        <v>19</v>
      </c>
      <c r="D98" s="51" t="n">
        <v>0</v>
      </c>
      <c r="E98" s="51" t="s">
        <v>11</v>
      </c>
      <c r="F98" s="51" t="n">
        <v>0</v>
      </c>
      <c r="G98" s="51" t="s">
        <v>11</v>
      </c>
    </row>
    <row r="99" customFormat="false" ht="40.35" hidden="false" customHeight="true" outlineLevel="0" collapsed="false">
      <c r="A99" s="33" t="n">
        <v>12</v>
      </c>
      <c r="B99" s="34" t="s">
        <v>34</v>
      </c>
      <c r="C99" s="35"/>
      <c r="D99" s="36" t="n">
        <v>43333.85</v>
      </c>
      <c r="E99" s="36" t="n">
        <f aca="false">E100</f>
        <v>44704.459</v>
      </c>
      <c r="F99" s="36" t="n">
        <f aca="false">F100</f>
        <v>43757.489</v>
      </c>
      <c r="G99" s="36" t="s">
        <v>11</v>
      </c>
    </row>
    <row r="100" customFormat="false" ht="13.8" hidden="false" customHeight="false" outlineLevel="0" collapsed="false">
      <c r="A100" s="37"/>
      <c r="B100" s="38"/>
      <c r="C100" s="52" t="s">
        <v>12</v>
      </c>
      <c r="D100" s="39" t="n">
        <f aca="false">43333853.9/1000</f>
        <v>43333.8539</v>
      </c>
      <c r="E100" s="63" t="n">
        <f aca="false">44704459/1000</f>
        <v>44704.459</v>
      </c>
      <c r="F100" s="63" t="n">
        <f aca="false">43757489/1000</f>
        <v>43757.489</v>
      </c>
      <c r="G100" s="63" t="n">
        <f aca="false">F100/E100*100</f>
        <v>97.8817101891335</v>
      </c>
    </row>
    <row r="101" customFormat="false" ht="13.8" hidden="false" customHeight="false" outlineLevel="0" collapsed="false">
      <c r="A101" s="40"/>
      <c r="B101" s="41"/>
      <c r="C101" s="24" t="s">
        <v>13</v>
      </c>
      <c r="D101" s="32"/>
      <c r="E101" s="32"/>
      <c r="F101" s="32"/>
      <c r="G101" s="32"/>
    </row>
    <row r="102" s="47" customFormat="true" ht="13.8" hidden="false" customHeight="false" outlineLevel="0" collapsed="false">
      <c r="A102" s="42"/>
      <c r="B102" s="43"/>
      <c r="C102" s="44" t="s">
        <v>15</v>
      </c>
      <c r="D102" s="45" t="n">
        <f aca="false">43290520/1000</f>
        <v>43290.52</v>
      </c>
      <c r="E102" s="45" t="n">
        <f aca="false">43290519.48/1000</f>
        <v>43290.51948</v>
      </c>
      <c r="F102" s="45" t="n">
        <f aca="false">43290519.48/1000</f>
        <v>43290.51948</v>
      </c>
      <c r="G102" s="45" t="n">
        <f aca="false">F102/E102*100</f>
        <v>100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customFormat="false" ht="13.8" hidden="false" customHeight="false" outlineLevel="0" collapsed="false">
      <c r="A103" s="42"/>
      <c r="B103" s="43"/>
      <c r="C103" s="48" t="s">
        <v>16</v>
      </c>
      <c r="D103" s="65" t="n">
        <f aca="false">D100-D102</f>
        <v>43.3339000000051</v>
      </c>
      <c r="E103" s="49" t="n">
        <f aca="false">E100-E102</f>
        <v>1413.93952000001</v>
      </c>
      <c r="F103" s="49" t="n">
        <f aca="false">F100-F102</f>
        <v>466.969520000006</v>
      </c>
      <c r="G103" s="49" t="n">
        <f aca="false">F103/E103*100</f>
        <v>33.0261311318325</v>
      </c>
    </row>
    <row r="104" customFormat="false" ht="13.8" hidden="false" customHeight="false" outlineLevel="0" collapsed="false">
      <c r="A104" s="30"/>
      <c r="B104" s="66"/>
      <c r="C104" s="50" t="s">
        <v>19</v>
      </c>
      <c r="D104" s="51" t="n">
        <v>0</v>
      </c>
      <c r="E104" s="51" t="s">
        <v>11</v>
      </c>
      <c r="F104" s="51" t="n">
        <v>0</v>
      </c>
      <c r="G104" s="51" t="s">
        <v>11</v>
      </c>
    </row>
    <row r="105" customFormat="false" ht="67.15" hidden="false" customHeight="true" outlineLevel="0" collapsed="false">
      <c r="A105" s="33" t="n">
        <v>13</v>
      </c>
      <c r="B105" s="34" t="s">
        <v>35</v>
      </c>
      <c r="C105" s="35"/>
      <c r="D105" s="36" t="n">
        <v>19414.63</v>
      </c>
      <c r="E105" s="36" t="n">
        <f aca="false">E106</f>
        <v>16778.21428</v>
      </c>
      <c r="F105" s="36" t="n">
        <f aca="false">F106</f>
        <v>13213.32666</v>
      </c>
      <c r="G105" s="36" t="s">
        <v>11</v>
      </c>
    </row>
    <row r="106" customFormat="false" ht="13.8" hidden="false" customHeight="false" outlineLevel="0" collapsed="false">
      <c r="A106" s="37"/>
      <c r="B106" s="38"/>
      <c r="C106" s="52" t="s">
        <v>12</v>
      </c>
      <c r="D106" s="39" t="n">
        <v>19414.63</v>
      </c>
      <c r="E106" s="39" t="n">
        <f aca="false">16778214.28/1000</f>
        <v>16778.21428</v>
      </c>
      <c r="F106" s="39" t="n">
        <f aca="false">13213326.66/1000</f>
        <v>13213.32666</v>
      </c>
      <c r="G106" s="22" t="n">
        <f aca="false">F106/E106*100</f>
        <v>78.7528782234625</v>
      </c>
    </row>
    <row r="107" customFormat="false" ht="13.8" hidden="false" customHeight="false" outlineLevel="0" collapsed="false">
      <c r="A107" s="40"/>
      <c r="B107" s="41"/>
      <c r="C107" s="24" t="s">
        <v>13</v>
      </c>
      <c r="D107" s="32"/>
      <c r="E107" s="32"/>
      <c r="F107" s="32"/>
      <c r="G107" s="32"/>
    </row>
    <row r="108" s="47" customFormat="true" ht="13.8" hidden="false" customHeight="false" outlineLevel="0" collapsed="false">
      <c r="A108" s="42"/>
      <c r="B108" s="43"/>
      <c r="C108" s="44" t="s">
        <v>15</v>
      </c>
      <c r="D108" s="45" t="n">
        <f aca="false">(100000+42480+8854014)/1000</f>
        <v>8996.494</v>
      </c>
      <c r="E108" s="45" t="n">
        <f aca="false">(100000+42486.19+6389924.87)/1000</f>
        <v>6532.41106</v>
      </c>
      <c r="F108" s="45" t="n">
        <f aca="false">(60055.97+37193.9+6389924.87)/1000</f>
        <v>6487.17474</v>
      </c>
      <c r="G108" s="45" t="n">
        <f aca="false">F108/E108*100</f>
        <v>99.307509592025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customFormat="false" ht="13.8" hidden="false" customHeight="false" outlineLevel="0" collapsed="false">
      <c r="A109" s="42"/>
      <c r="B109" s="43"/>
      <c r="C109" s="48" t="s">
        <v>16</v>
      </c>
      <c r="D109" s="49" t="n">
        <f aca="false">D106-D108</f>
        <v>10418.136</v>
      </c>
      <c r="E109" s="49" t="n">
        <f aca="false">E106-E108</f>
        <v>10245.80322</v>
      </c>
      <c r="F109" s="49" t="n">
        <f aca="false">F106-F108</f>
        <v>6726.15192</v>
      </c>
      <c r="G109" s="49" t="n">
        <f aca="false">F109/E109*100</f>
        <v>65.647873334815</v>
      </c>
    </row>
    <row r="110" customFormat="false" ht="13.8" hidden="false" customHeight="false" outlineLevel="0" collapsed="false">
      <c r="A110" s="40"/>
      <c r="B110" s="41"/>
      <c r="C110" s="50" t="s">
        <v>19</v>
      </c>
      <c r="D110" s="51" t="n">
        <v>0</v>
      </c>
      <c r="E110" s="51" t="s">
        <v>11</v>
      </c>
      <c r="F110" s="51" t="n">
        <v>0</v>
      </c>
      <c r="G110" s="51" t="n">
        <v>0</v>
      </c>
    </row>
    <row r="111" customFormat="false" ht="42.95" hidden="false" customHeight="true" outlineLevel="0" collapsed="false">
      <c r="A111" s="33" t="n">
        <v>14</v>
      </c>
      <c r="B111" s="34" t="s">
        <v>36</v>
      </c>
      <c r="C111" s="35"/>
      <c r="D111" s="36" t="n">
        <v>55291.61</v>
      </c>
      <c r="E111" s="36" t="n">
        <f aca="false">E112</f>
        <v>54560.8422</v>
      </c>
      <c r="F111" s="36" t="n">
        <f aca="false">F112</f>
        <v>35287.20244</v>
      </c>
      <c r="G111" s="36" t="s">
        <v>11</v>
      </c>
    </row>
    <row r="112" customFormat="false" ht="13.8" hidden="false" customHeight="false" outlineLevel="0" collapsed="false">
      <c r="A112" s="37"/>
      <c r="B112" s="38"/>
      <c r="C112" s="52" t="s">
        <v>12</v>
      </c>
      <c r="D112" s="39" t="n">
        <v>55291.61</v>
      </c>
      <c r="E112" s="39" t="n">
        <f aca="false">54560842.2/1000</f>
        <v>54560.8422</v>
      </c>
      <c r="F112" s="39" t="n">
        <f aca="false">35287202.44/1000</f>
        <v>35287.20244</v>
      </c>
      <c r="G112" s="22" t="n">
        <f aca="false">F112/E112*100</f>
        <v>64.6749592146142</v>
      </c>
    </row>
    <row r="113" customFormat="false" ht="13.8" hidden="false" customHeight="false" outlineLevel="0" collapsed="false">
      <c r="A113" s="40"/>
      <c r="B113" s="41"/>
      <c r="C113" s="28" t="s">
        <v>13</v>
      </c>
      <c r="D113" s="32"/>
      <c r="E113" s="32"/>
      <c r="F113" s="32"/>
      <c r="G113" s="32"/>
    </row>
    <row r="114" s="47" customFormat="true" ht="13.8" hidden="false" customHeight="false" outlineLevel="0" collapsed="false">
      <c r="A114" s="42"/>
      <c r="B114" s="43"/>
      <c r="C114" s="44" t="s">
        <v>15</v>
      </c>
      <c r="D114" s="45" t="n">
        <v>0</v>
      </c>
      <c r="E114" s="45" t="n">
        <v>0</v>
      </c>
      <c r="F114" s="45" t="n">
        <v>0</v>
      </c>
      <c r="G114" s="45" t="n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customFormat="false" ht="13.8" hidden="false" customHeight="false" outlineLevel="0" collapsed="false">
      <c r="A115" s="42"/>
      <c r="B115" s="43"/>
      <c r="C115" s="48" t="s">
        <v>16</v>
      </c>
      <c r="D115" s="49" t="n">
        <v>55291.61</v>
      </c>
      <c r="E115" s="49" t="n">
        <v>54560.84</v>
      </c>
      <c r="F115" s="49" t="n">
        <v>35287.2</v>
      </c>
      <c r="G115" s="49" t="n">
        <f aca="false">F115/E115*100</f>
        <v>64.6749573503634</v>
      </c>
    </row>
    <row r="116" customFormat="false" ht="13.8" hidden="false" customHeight="false" outlineLevel="0" collapsed="false">
      <c r="A116" s="40"/>
      <c r="B116" s="41"/>
      <c r="C116" s="50" t="s">
        <v>19</v>
      </c>
      <c r="D116" s="51" t="n">
        <v>0</v>
      </c>
      <c r="E116" s="51" t="s">
        <v>11</v>
      </c>
      <c r="F116" s="51" t="n">
        <v>0</v>
      </c>
      <c r="G116" s="51" t="n">
        <v>0</v>
      </c>
    </row>
    <row r="117" customFormat="false" ht="13.8" hidden="false" customHeight="false" outlineLevel="0" collapsed="false">
      <c r="A117" s="33" t="n">
        <v>15</v>
      </c>
      <c r="B117" s="34" t="s">
        <v>37</v>
      </c>
      <c r="C117" s="35"/>
      <c r="D117" s="36" t="n">
        <f aca="false">D118+D122</f>
        <v>387</v>
      </c>
      <c r="E117" s="36" t="n">
        <v>0</v>
      </c>
      <c r="F117" s="36" t="n">
        <f aca="false">F118+F122</f>
        <v>387</v>
      </c>
      <c r="G117" s="36" t="s">
        <v>11</v>
      </c>
    </row>
    <row r="118" customFormat="false" ht="13.8" hidden="false" customHeight="false" outlineLevel="0" collapsed="false">
      <c r="A118" s="37"/>
      <c r="B118" s="38"/>
      <c r="C118" s="52" t="s">
        <v>12</v>
      </c>
      <c r="D118" s="39" t="n">
        <v>0</v>
      </c>
      <c r="E118" s="39" t="n">
        <v>0</v>
      </c>
      <c r="F118" s="39" t="n">
        <v>0</v>
      </c>
      <c r="G118" s="22" t="n">
        <v>0</v>
      </c>
    </row>
    <row r="119" customFormat="false" ht="13.8" hidden="false" customHeight="false" outlineLevel="0" collapsed="false">
      <c r="A119" s="40"/>
      <c r="B119" s="41"/>
      <c r="C119" s="28" t="s">
        <v>13</v>
      </c>
      <c r="D119" s="32"/>
      <c r="E119" s="32"/>
      <c r="F119" s="32"/>
      <c r="G119" s="32"/>
    </row>
    <row r="120" s="47" customFormat="true" ht="13.8" hidden="false" customHeight="false" outlineLevel="0" collapsed="false">
      <c r="A120" s="42"/>
      <c r="B120" s="43"/>
      <c r="C120" s="44" t="s">
        <v>15</v>
      </c>
      <c r="D120" s="45" t="n">
        <v>0</v>
      </c>
      <c r="E120" s="45" t="n">
        <v>0</v>
      </c>
      <c r="F120" s="45" t="n">
        <v>0</v>
      </c>
      <c r="G120" s="45" t="n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customFormat="false" ht="13.8" hidden="false" customHeight="false" outlineLevel="0" collapsed="false">
      <c r="A121" s="42"/>
      <c r="B121" s="43"/>
      <c r="C121" s="48" t="s">
        <v>16</v>
      </c>
      <c r="D121" s="49" t="n">
        <v>0</v>
      </c>
      <c r="E121" s="49" t="n">
        <v>0</v>
      </c>
      <c r="F121" s="49" t="n">
        <v>0</v>
      </c>
      <c r="G121" s="49" t="n">
        <v>0</v>
      </c>
    </row>
    <row r="122" customFormat="false" ht="13.8" hidden="false" customHeight="false" outlineLevel="0" collapsed="false">
      <c r="A122" s="30"/>
      <c r="B122" s="66"/>
      <c r="C122" s="50" t="s">
        <v>19</v>
      </c>
      <c r="D122" s="51" t="n">
        <v>387</v>
      </c>
      <c r="E122" s="51" t="s">
        <v>11</v>
      </c>
      <c r="F122" s="51" t="n">
        <v>387</v>
      </c>
      <c r="G122" s="51" t="s">
        <v>11</v>
      </c>
    </row>
    <row r="123" customFormat="false" ht="13.8" hidden="false" customHeight="false" outlineLevel="0" collapsed="false">
      <c r="A123" s="67"/>
      <c r="B123" s="68"/>
      <c r="C123" s="69"/>
      <c r="D123" s="70"/>
      <c r="E123" s="70"/>
      <c r="F123" s="70"/>
      <c r="G123" s="70"/>
    </row>
  </sheetData>
  <mergeCells count="7">
    <mergeCell ref="F2:G2"/>
    <mergeCell ref="B5:G5"/>
    <mergeCell ref="B12:B15"/>
    <mergeCell ref="A70:A76"/>
    <mergeCell ref="B70:B76"/>
    <mergeCell ref="B78:B84"/>
    <mergeCell ref="A79:A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2019-08-07T13:05:49Z</dcterms:created>
  <dc:creator>myazina</dc:creator>
  <dc:description/>
  <dc:language>ru-RU</dc:language>
  <cp:lastModifiedBy/>
  <cp:lastPrinted>2020-11-11T15:24:50Z</cp:lastPrinted>
  <dcterms:modified xsi:type="dcterms:W3CDTF">2020-11-13T10:44:07Z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