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<sst xmlns="http://schemas.openxmlformats.org/spreadsheetml/2006/main" count="184" uniqueCount="34">
  <si>
    <t xml:space="preserve">Приложение 1</t>
  </si>
  <si>
    <t xml:space="preserve">ИНФОРМАЦИЯ</t>
  </si>
  <si>
    <t xml:space="preserve">о степени освоения  средств в ходе реализации муниципальных программ за I полугодие 2021 года</t>
  </si>
  <si>
    <t xml:space="preserve">№ п/п</t>
  </si>
  <si>
    <t xml:space="preserve">Наименование программы</t>
  </si>
  <si>
    <t xml:space="preserve">Источники ресурсного обеспечения</t>
  </si>
  <si>
    <t xml:space="preserve">Запланировано к финансированию Программой на 2021 год</t>
  </si>
  <si>
    <t xml:space="preserve">Сводная бюджетная роспись на     31 марта 2021 года</t>
  </si>
  <si>
    <t xml:space="preserve">Кассовые расходы с начала текущего года</t>
  </si>
  <si>
    <t xml:space="preserve">В % к сводной      бюджетной        росписи на           31 марта       2020 года</t>
  </si>
  <si>
    <t xml:space="preserve">ВСЕГО по программам:</t>
  </si>
  <si>
    <t xml:space="preserve">х</t>
  </si>
  <si>
    <t xml:space="preserve">бюджет округа, всего</t>
  </si>
  <si>
    <t xml:space="preserve">в том числе:</t>
  </si>
  <si>
    <t xml:space="preserve">средства краевого бюджета,</t>
  </si>
  <si>
    <t xml:space="preserve">средства  бюджета округа,</t>
  </si>
  <si>
    <t xml:space="preserve">средства других источников</t>
  </si>
  <si>
    <t xml:space="preserve">из них по программам</t>
  </si>
  <si>
    <t xml:space="preserve"> "Развитие образования"</t>
  </si>
  <si>
    <t xml:space="preserve">"Социальное развитие"</t>
  </si>
  <si>
    <t xml:space="preserve">средства юридических лиц</t>
  </si>
  <si>
    <t xml:space="preserve">средства ИП и физических лиц</t>
  </si>
  <si>
    <t xml:space="preserve">"Социальная поддержка граждан"</t>
  </si>
  <si>
    <t xml:space="preserve">"Развитие жилищно-коммунального хозяйства"</t>
  </si>
  <si>
    <t xml:space="preserve">"Культура Петровского городского округа Ставропольского края" </t>
  </si>
  <si>
    <t xml:space="preserve">"Управление финансами"</t>
  </si>
  <si>
    <t xml:space="preserve">"Управление имуществом"</t>
  </si>
  <si>
    <t xml:space="preserve">"Модернизация экономики и улучшение инвестиционного климата"</t>
  </si>
  <si>
    <t xml:space="preserve">"Развитие сельского хозяйства"</t>
  </si>
  <si>
    <t xml:space="preserve">"Развитие транспортной системы"</t>
  </si>
  <si>
    <t xml:space="preserve">"Развитие градостроительства, строительства и архитектуры"</t>
  </si>
  <si>
    <t xml:space="preserve">"Формирование современной городской среды"</t>
  </si>
  <si>
    <t xml:space="preserve">"Межнациональные отношения, профилактика правонарушений, терроризма и поддержка казачества"</t>
  </si>
  <si>
    <t xml:space="preserve">"Совершенствование организации органов местного самоуправления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</si>
</sst>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General"/>
    <numFmt numFmtId="167" formatCode="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9" fillId="2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5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O119"/>
  <sheetViews>
    <sheetView showFormulas="false" showGridLines="true" showRowColHeaders="true" showZeros="true" rightToLeft="false" tabSelected="true" showOutlineSymbols="true" defaultGridColor="true" view="normal" topLeftCell="A1" colorId="64" zoomScale="136" zoomScaleNormal="136" zoomScalePageLayoutView="100" workbookViewId="0">
      <selection pane="topLeft" activeCell="I13" activeCellId="0" sqref="I13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24.71"/>
    <col collapsed="false" customWidth="true" hidden="false" outlineLevel="0" max="3" min="3" style="0" width="31.69"/>
    <col collapsed="false" customWidth="true" hidden="false" outlineLevel="0" max="4" min="4" style="0" width="20.42"/>
    <col collapsed="false" customWidth="true" hidden="false" outlineLevel="0" max="5" min="5" style="0" width="13.7"/>
    <col collapsed="false" customWidth="true" hidden="false" outlineLevel="0" max="6" min="6" style="0" width="14.69"/>
    <col collapsed="false" customWidth="true" hidden="false" outlineLevel="0" max="7" min="7" style="0" width="15.29"/>
    <col collapsed="false" customWidth="true" hidden="false" outlineLevel="0" max="8" min="8" style="1" width="11.3"/>
    <col collapsed="false" customWidth="true" hidden="false" outlineLevel="0" max="67" min="9" style="1" width="9.13"/>
    <col collapsed="false" customWidth="true" hidden="false" outlineLevel="0" max="1025" min="68" style="0" width="8.71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2"/>
      <c r="B2" s="2"/>
      <c r="C2" s="2"/>
      <c r="D2" s="2"/>
      <c r="E2" s="2"/>
      <c r="F2" s="3" t="s">
        <v>0</v>
      </c>
      <c r="G2" s="3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2"/>
      <c r="B4" s="4"/>
      <c r="C4" s="5"/>
      <c r="D4" s="6" t="s">
        <v>1</v>
      </c>
      <c r="E4" s="7"/>
      <c r="F4" s="7"/>
      <c r="G4" s="7"/>
    </row>
    <row r="5" customFormat="false" ht="17.45" hidden="false" customHeight="true" outlineLevel="0" collapsed="false">
      <c r="A5" s="2"/>
      <c r="B5" s="8" t="s">
        <v>2</v>
      </c>
      <c r="C5" s="8"/>
      <c r="D5" s="8"/>
      <c r="E5" s="8"/>
      <c r="F5" s="8"/>
      <c r="G5" s="8"/>
    </row>
    <row r="6" customFormat="false" ht="15" hidden="false" customHeight="false" outlineLevel="0" collapsed="false">
      <c r="A6" s="2"/>
      <c r="B6" s="2"/>
      <c r="C6" s="2"/>
      <c r="D6" s="2"/>
      <c r="E6" s="2"/>
      <c r="F6" s="2"/>
      <c r="G6" s="2"/>
    </row>
    <row r="7" customFormat="false" ht="90.75" hidden="false" customHeight="true" outlineLevel="0" collapsed="false">
      <c r="A7" s="9" t="s">
        <v>3</v>
      </c>
      <c r="B7" s="10" t="s">
        <v>4</v>
      </c>
      <c r="C7" s="10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customFormat="false" ht="15" hidden="false" customHeight="false" outlineLevel="0" collapsed="false">
      <c r="A8" s="12" t="n">
        <v>1</v>
      </c>
      <c r="B8" s="13" t="n">
        <v>2</v>
      </c>
      <c r="C8" s="14" t="n">
        <v>3</v>
      </c>
      <c r="D8" s="14" t="n">
        <v>4</v>
      </c>
      <c r="E8" s="14" t="n">
        <v>5</v>
      </c>
      <c r="F8" s="14" t="n">
        <v>6</v>
      </c>
      <c r="G8" s="14" t="n">
        <v>7</v>
      </c>
    </row>
    <row r="9" customFormat="false" ht="13.8" hidden="false" customHeight="true" outlineLevel="0" collapsed="false">
      <c r="A9" s="15"/>
      <c r="B9" s="16" t="s">
        <v>10</v>
      </c>
      <c r="C9" s="17"/>
      <c r="D9" s="18" t="n">
        <f aca="false">D10+D14</f>
        <v>2290930.4954</v>
      </c>
      <c r="E9" s="18" t="n">
        <f aca="false">E10</f>
        <v>2496156.54187</v>
      </c>
      <c r="F9" s="18" t="n">
        <f aca="false">F10+F14</f>
        <v>1140015.59489</v>
      </c>
      <c r="G9" s="18" t="s">
        <v>11</v>
      </c>
    </row>
    <row r="10" customFormat="false" ht="13.8" hidden="false" customHeight="false" outlineLevel="0" collapsed="false">
      <c r="A10" s="15"/>
      <c r="B10" s="16"/>
      <c r="C10" s="17" t="s">
        <v>12</v>
      </c>
      <c r="D10" s="19" t="n">
        <f aca="false">D17+D23+D31+D37+D50+D58+D64+D70+D78+D86+D94+D102+D108+D114</f>
        <v>2270346.8754</v>
      </c>
      <c r="E10" s="19" t="n">
        <f aca="false">E17+E23+E31+E37+E50+E58+E64+E70+E78+E86+E94+E102+E108+E114</f>
        <v>2496156.54187</v>
      </c>
      <c r="F10" s="19" t="n">
        <f aca="false">F17+F23+F31+F37+F50+F58+F64+F70+F78+F86+F94+F102+F108+F114</f>
        <v>1137734.60489</v>
      </c>
      <c r="G10" s="19" t="n">
        <f aca="false">F10/E10*100</f>
        <v>45.5794572898727</v>
      </c>
    </row>
    <row r="11" customFormat="false" ht="13.8" hidden="false" customHeight="false" outlineLevel="0" collapsed="false">
      <c r="A11" s="15"/>
      <c r="B11" s="20"/>
      <c r="C11" s="21" t="s">
        <v>13</v>
      </c>
      <c r="D11" s="22"/>
      <c r="E11" s="22"/>
      <c r="F11" s="22"/>
      <c r="G11" s="22"/>
    </row>
    <row r="12" customFormat="false" ht="13.8" hidden="false" customHeight="false" outlineLevel="0" collapsed="false">
      <c r="A12" s="15"/>
      <c r="B12" s="23"/>
      <c r="C12" s="24" t="s">
        <v>14</v>
      </c>
      <c r="D12" s="25" t="n">
        <f aca="false">D19+D25+D33+D39+D52+D60+D66+D72+D80+D88+D96+D104+D110+D116</f>
        <v>1334124.27503</v>
      </c>
      <c r="E12" s="25" t="n">
        <f aca="false">E19+E25+E33+E39+E52+E60+E66+E72+E80+E88+E96+E104+E110+E116</f>
        <v>1498670.86677</v>
      </c>
      <c r="F12" s="25" t="n">
        <f aca="false">F19+F25+F33+F39+F52+F60+F66+F72+F80+F88+F96+F104+F110+F116</f>
        <v>717248.02514</v>
      </c>
      <c r="G12" s="19" t="n">
        <f aca="false">F12/E12*100</f>
        <v>47.8589422830274</v>
      </c>
    </row>
    <row r="13" customFormat="false" ht="13.8" hidden="false" customHeight="false" outlineLevel="0" collapsed="false">
      <c r="A13" s="15"/>
      <c r="B13" s="23"/>
      <c r="C13" s="24" t="s">
        <v>15</v>
      </c>
      <c r="D13" s="25" t="n">
        <f aca="false">D20+D26+D34+D45+D53+D61+D67+D73+D81+D89+D97+D105+D111+D117</f>
        <v>936222.60037</v>
      </c>
      <c r="E13" s="25" t="n">
        <f aca="false">E20+E26+E34+E45+E53+E61+E67+E73+E81+E89+E97+E105+E111+E117</f>
        <v>997485.67923</v>
      </c>
      <c r="F13" s="25" t="n">
        <f aca="false">F20+F26+F34+F45+F53+F61+F67+F73+F81+F89+F97+F105+F111+F117</f>
        <v>420486.57528</v>
      </c>
      <c r="G13" s="19" t="n">
        <f aca="false">F13/E13*100</f>
        <v>42.1546478346026</v>
      </c>
    </row>
    <row r="14" customFormat="false" ht="13.8" hidden="false" customHeight="false" outlineLevel="0" collapsed="false">
      <c r="A14" s="15"/>
      <c r="B14" s="26"/>
      <c r="C14" s="17" t="s">
        <v>16</v>
      </c>
      <c r="D14" s="19" t="n">
        <f aca="false">D21+D27+D46+D54+D62+D68+D74+D82+D90+D98+D106+D112+D118</f>
        <v>20583.62</v>
      </c>
      <c r="E14" s="19" t="s">
        <v>11</v>
      </c>
      <c r="F14" s="19" t="n">
        <f aca="false">F21+F27+F46+F54+F62+F68+F74+F82+F90+F98+F106+F112+F118</f>
        <v>2280.99</v>
      </c>
      <c r="G14" s="19" t="s">
        <v>11</v>
      </c>
    </row>
    <row r="15" customFormat="false" ht="13.8" hidden="false" customHeight="false" outlineLevel="0" collapsed="false">
      <c r="A15" s="15"/>
      <c r="B15" s="27" t="s">
        <v>17</v>
      </c>
      <c r="C15" s="28"/>
      <c r="D15" s="29"/>
      <c r="E15" s="29"/>
      <c r="F15" s="29"/>
      <c r="G15" s="29"/>
    </row>
    <row r="16" customFormat="false" ht="13.8" hidden="false" customHeight="false" outlineLevel="0" collapsed="false">
      <c r="A16" s="30" t="n">
        <v>1</v>
      </c>
      <c r="B16" s="31" t="s">
        <v>18</v>
      </c>
      <c r="C16" s="32"/>
      <c r="D16" s="33" t="n">
        <v>960079.96</v>
      </c>
      <c r="E16" s="33" t="n">
        <v>997896.26</v>
      </c>
      <c r="F16" s="33" t="n">
        <v>482698.37</v>
      </c>
      <c r="G16" s="33" t="s">
        <v>11</v>
      </c>
    </row>
    <row r="17" customFormat="false" ht="13.8" hidden="false" customHeight="false" outlineLevel="0" collapsed="false">
      <c r="A17" s="34"/>
      <c r="B17" s="35"/>
      <c r="C17" s="17" t="s">
        <v>12</v>
      </c>
      <c r="D17" s="36" t="n">
        <v>960079.96</v>
      </c>
      <c r="E17" s="36" t="n">
        <f aca="false">997896260.92/1000</f>
        <v>997896.26092</v>
      </c>
      <c r="F17" s="36" t="n">
        <f aca="false">482698365.46/1000</f>
        <v>482698.36546</v>
      </c>
      <c r="G17" s="36" t="n">
        <f aca="false">F17/E17*100</f>
        <v>48.3715977665836</v>
      </c>
    </row>
    <row r="18" customFormat="false" ht="13.8" hidden="false" customHeight="false" outlineLevel="0" collapsed="false">
      <c r="A18" s="37"/>
      <c r="B18" s="38"/>
      <c r="C18" s="21" t="s">
        <v>13</v>
      </c>
      <c r="D18" s="29"/>
      <c r="E18" s="29"/>
      <c r="F18" s="29"/>
      <c r="G18" s="29"/>
    </row>
    <row r="19" s="44" customFormat="true" ht="13.8" hidden="false" customHeight="false" outlineLevel="0" collapsed="false">
      <c r="A19" s="39"/>
      <c r="B19" s="40"/>
      <c r="C19" s="41" t="s">
        <v>14</v>
      </c>
      <c r="D19" s="42" t="n">
        <v>522356.69</v>
      </c>
      <c r="E19" s="43" t="n">
        <f aca="false">(150114568.04+577643.7+299979769.07+68412904.72+1081089.07+6889209.28+1823605.57+136636.58)/1000</f>
        <v>529015.42603</v>
      </c>
      <c r="F19" s="42" t="n">
        <f aca="false">(79452203.58+369593.7+185816096.43+7892606.7+0+1834611.75+295135.57+122268.02)/1000</f>
        <v>275782.51575</v>
      </c>
      <c r="G19" s="42" t="n">
        <f aca="false">F19/E19*100</f>
        <v>52.1312805223114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customFormat="false" ht="13.8" hidden="false" customHeight="false" outlineLevel="0" collapsed="false">
      <c r="A20" s="39"/>
      <c r="B20" s="40"/>
      <c r="C20" s="45" t="s">
        <v>15</v>
      </c>
      <c r="D20" s="46" t="n">
        <f aca="false">D17-D19</f>
        <v>437723.27</v>
      </c>
      <c r="E20" s="46" t="n">
        <f aca="false">E17-E19</f>
        <v>468880.83489</v>
      </c>
      <c r="F20" s="46" t="n">
        <f aca="false">F17-F19</f>
        <v>206915.84971</v>
      </c>
      <c r="G20" s="46" t="n">
        <f aca="false">F20/E20*100</f>
        <v>44.1297306934165</v>
      </c>
    </row>
    <row r="21" customFormat="false" ht="13.8" hidden="false" customHeight="false" outlineLevel="0" collapsed="false">
      <c r="A21" s="37"/>
      <c r="B21" s="47"/>
      <c r="C21" s="17" t="s">
        <v>16</v>
      </c>
      <c r="D21" s="19" t="n">
        <v>0</v>
      </c>
      <c r="E21" s="19" t="s">
        <v>11</v>
      </c>
      <c r="F21" s="19" t="n">
        <v>0</v>
      </c>
      <c r="G21" s="19" t="s">
        <v>11</v>
      </c>
    </row>
    <row r="22" customFormat="false" ht="13.8" hidden="false" customHeight="false" outlineLevel="0" collapsed="false">
      <c r="A22" s="30" t="n">
        <v>2</v>
      </c>
      <c r="B22" s="48" t="s">
        <v>19</v>
      </c>
      <c r="C22" s="32"/>
      <c r="D22" s="33" t="n">
        <v>45927.02</v>
      </c>
      <c r="E22" s="33" t="n">
        <v>47682.29</v>
      </c>
      <c r="F22" s="33" t="n">
        <f aca="false">F23+F27</f>
        <v>20758.79126</v>
      </c>
      <c r="G22" s="33" t="s">
        <v>11</v>
      </c>
    </row>
    <row r="23" customFormat="false" ht="13.8" hidden="false" customHeight="false" outlineLevel="0" collapsed="false">
      <c r="A23" s="34"/>
      <c r="B23" s="35"/>
      <c r="C23" s="49" t="s">
        <v>12</v>
      </c>
      <c r="D23" s="36" t="n">
        <v>45726.02</v>
      </c>
      <c r="E23" s="36" t="n">
        <f aca="false">47682286.68/1000</f>
        <v>47682.28668</v>
      </c>
      <c r="F23" s="36" t="n">
        <f aca="false">20758791.26/1000</f>
        <v>20758.79126</v>
      </c>
      <c r="G23" s="19" t="n">
        <f aca="false">F23/E23*100</f>
        <v>43.5356454259714</v>
      </c>
    </row>
    <row r="24" customFormat="false" ht="13.8" hidden="false" customHeight="false" outlineLevel="0" collapsed="false">
      <c r="A24" s="34"/>
      <c r="B24" s="38"/>
      <c r="C24" s="21" t="s">
        <v>13</v>
      </c>
      <c r="D24" s="29"/>
      <c r="E24" s="29"/>
      <c r="F24" s="29"/>
      <c r="G24" s="29"/>
    </row>
    <row r="25" s="44" customFormat="true" ht="13.8" hidden="false" customHeight="false" outlineLevel="0" collapsed="false">
      <c r="A25" s="34"/>
      <c r="B25" s="40"/>
      <c r="C25" s="41" t="s">
        <v>14</v>
      </c>
      <c r="D25" s="42" t="n">
        <v>15855.43</v>
      </c>
      <c r="E25" s="42" t="n">
        <f aca="false">(2000000+11455994.98+2399438.7)/1000</f>
        <v>15855.43368</v>
      </c>
      <c r="F25" s="42" t="n">
        <f aca="false">(0+5625442.13+1008737.44)/1000</f>
        <v>6634.17957</v>
      </c>
      <c r="G25" s="42" t="n">
        <f aca="false">F25/E25*100</f>
        <v>41.8416784043462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customFormat="false" ht="13.8" hidden="false" customHeight="false" outlineLevel="0" collapsed="false">
      <c r="A26" s="34"/>
      <c r="B26" s="40"/>
      <c r="C26" s="45" t="s">
        <v>15</v>
      </c>
      <c r="D26" s="50" t="n">
        <f aca="false">D23-D25</f>
        <v>29870.59</v>
      </c>
      <c r="E26" s="46" t="n">
        <f aca="false">E23-E25</f>
        <v>31826.853</v>
      </c>
      <c r="F26" s="46" t="n">
        <f aca="false">F23-F25</f>
        <v>14124.61169</v>
      </c>
      <c r="G26" s="46" t="n">
        <f aca="false">F26/E26*100</f>
        <v>44.3795423003336</v>
      </c>
    </row>
    <row r="27" customFormat="false" ht="13.8" hidden="false" customHeight="false" outlineLevel="0" collapsed="false">
      <c r="A27" s="34"/>
      <c r="B27" s="38"/>
      <c r="C27" s="17" t="s">
        <v>16</v>
      </c>
      <c r="D27" s="19" t="n">
        <v>201</v>
      </c>
      <c r="E27" s="19" t="s">
        <v>11</v>
      </c>
      <c r="F27" s="19" t="n">
        <v>0</v>
      </c>
      <c r="G27" s="19" t="s">
        <v>11</v>
      </c>
    </row>
    <row r="28" customFormat="false" ht="13.8" hidden="false" customHeight="false" outlineLevel="0" collapsed="false">
      <c r="A28" s="39"/>
      <c r="B28" s="38"/>
      <c r="C28" s="28" t="s">
        <v>20</v>
      </c>
      <c r="D28" s="29" t="n">
        <v>0</v>
      </c>
      <c r="E28" s="29" t="s">
        <v>11</v>
      </c>
      <c r="F28" s="29" t="n">
        <v>0</v>
      </c>
      <c r="G28" s="29" t="s">
        <v>11</v>
      </c>
    </row>
    <row r="29" customFormat="false" ht="13.8" hidden="false" customHeight="false" outlineLevel="0" collapsed="false">
      <c r="A29" s="51"/>
      <c r="B29" s="38"/>
      <c r="C29" s="52" t="s">
        <v>21</v>
      </c>
      <c r="D29" s="29" t="n">
        <v>201</v>
      </c>
      <c r="E29" s="29" t="s">
        <v>11</v>
      </c>
      <c r="F29" s="29" t="n">
        <v>0</v>
      </c>
      <c r="G29" s="29" t="s">
        <v>11</v>
      </c>
    </row>
    <row r="30" customFormat="false" ht="24.6" hidden="false" customHeight="false" outlineLevel="0" collapsed="false">
      <c r="A30" s="30" t="n">
        <v>3</v>
      </c>
      <c r="B30" s="48" t="s">
        <v>22</v>
      </c>
      <c r="C30" s="32"/>
      <c r="D30" s="33" t="n">
        <v>608694.81</v>
      </c>
      <c r="E30" s="33" t="n">
        <v>608965.56</v>
      </c>
      <c r="F30" s="33" t="n">
        <v>340817.68</v>
      </c>
      <c r="G30" s="33" t="s">
        <v>11</v>
      </c>
    </row>
    <row r="31" customFormat="false" ht="13.8" hidden="false" customHeight="false" outlineLevel="0" collapsed="false">
      <c r="A31" s="34"/>
      <c r="B31" s="35"/>
      <c r="C31" s="49" t="s">
        <v>12</v>
      </c>
      <c r="D31" s="36" t="n">
        <v>608694.81</v>
      </c>
      <c r="E31" s="36" t="n">
        <f aca="false">608965555.97/1000</f>
        <v>608965.55597</v>
      </c>
      <c r="F31" s="36" t="n">
        <f aca="false">340817678.66/1000</f>
        <v>340817.67866</v>
      </c>
      <c r="G31" s="19" t="n">
        <f aca="false">F31/E31*100</f>
        <v>55.9666594142789</v>
      </c>
    </row>
    <row r="32" customFormat="false" ht="15" hidden="false" customHeight="false" outlineLevel="0" collapsed="false">
      <c r="A32" s="37"/>
      <c r="B32" s="38"/>
      <c r="C32" s="21" t="s">
        <v>13</v>
      </c>
      <c r="D32" s="29"/>
      <c r="E32" s="29"/>
      <c r="F32" s="29"/>
      <c r="G32" s="29"/>
    </row>
    <row r="33" s="44" customFormat="true" ht="13.8" hidden="false" customHeight="false" outlineLevel="0" collapsed="false">
      <c r="A33" s="39"/>
      <c r="B33" s="40"/>
      <c r="C33" s="41" t="s">
        <v>14</v>
      </c>
      <c r="D33" s="42" t="n">
        <v>608176.81</v>
      </c>
      <c r="E33" s="42" t="n">
        <f aca="false">(103380461.68+398114976.49+43775375.03+38313772.47+24862970.3)/1000</f>
        <v>608447.55597</v>
      </c>
      <c r="F33" s="42" t="n">
        <f aca="false">(67916627.63+218294769.53+22686386.26+21751221.65+9953903.19)/1000</f>
        <v>340602.90826</v>
      </c>
      <c r="G33" s="42" t="n">
        <f aca="false">F33/E33*100</f>
        <v>55.9790083661366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customFormat="false" ht="15" hidden="false" customHeight="false" outlineLevel="0" collapsed="false">
      <c r="A34" s="39"/>
      <c r="B34" s="40"/>
      <c r="C34" s="45" t="s">
        <v>15</v>
      </c>
      <c r="D34" s="46" t="n">
        <f aca="false">D31-D33</f>
        <v>518</v>
      </c>
      <c r="E34" s="46" t="n">
        <f aca="false">E31-E33</f>
        <v>518</v>
      </c>
      <c r="F34" s="46" t="n">
        <f aca="false">F31-F33</f>
        <v>214.770400000096</v>
      </c>
      <c r="G34" s="46" t="n">
        <f aca="false">F34/E34*100</f>
        <v>41.4614671814857</v>
      </c>
    </row>
    <row r="35" customFormat="false" ht="15" hidden="false" customHeight="false" outlineLevel="0" collapsed="false">
      <c r="A35" s="37"/>
      <c r="B35" s="38"/>
      <c r="C35" s="17" t="s">
        <v>16</v>
      </c>
      <c r="D35" s="19" t="n">
        <v>0</v>
      </c>
      <c r="E35" s="19" t="s">
        <v>11</v>
      </c>
      <c r="F35" s="19" t="n">
        <v>0</v>
      </c>
      <c r="G35" s="19" t="n">
        <v>0</v>
      </c>
    </row>
    <row r="36" customFormat="false" ht="42.4" hidden="false" customHeight="true" outlineLevel="0" collapsed="false">
      <c r="A36" s="30" t="n">
        <v>4</v>
      </c>
      <c r="B36" s="48" t="s">
        <v>23</v>
      </c>
      <c r="C36" s="32"/>
      <c r="D36" s="33" t="n">
        <v>107668.38</v>
      </c>
      <c r="E36" s="33" t="n">
        <f aca="false">E37</f>
        <v>92389.78159</v>
      </c>
      <c r="F36" s="33" t="n">
        <f aca="false">F37+F46</f>
        <v>37074.24069</v>
      </c>
      <c r="G36" s="33" t="s">
        <v>11</v>
      </c>
    </row>
    <row r="37" customFormat="false" ht="13.8" hidden="false" customHeight="false" outlineLevel="0" collapsed="false">
      <c r="A37" s="34"/>
      <c r="B37" s="35"/>
      <c r="C37" s="49" t="s">
        <v>12</v>
      </c>
      <c r="D37" s="36" t="n">
        <v>90144</v>
      </c>
      <c r="E37" s="36" t="n">
        <f aca="false">92389781.59/1000</f>
        <v>92389.78159</v>
      </c>
      <c r="F37" s="36" t="n">
        <f aca="false">36863790.69/1000</f>
        <v>36863.79069</v>
      </c>
      <c r="G37" s="19" t="n">
        <f aca="false">F37/E37*100</f>
        <v>39.9002898974166</v>
      </c>
    </row>
    <row r="38" customFormat="false" ht="13.8" hidden="false" customHeight="false" outlineLevel="0" collapsed="false">
      <c r="A38" s="37"/>
      <c r="B38" s="38"/>
      <c r="C38" s="21" t="s">
        <v>13</v>
      </c>
      <c r="D38" s="29"/>
      <c r="E38" s="29"/>
      <c r="F38" s="29"/>
      <c r="G38" s="29"/>
    </row>
    <row r="39" s="44" customFormat="true" ht="13.8" hidden="false" customHeight="false" outlineLevel="0" collapsed="false">
      <c r="A39" s="39"/>
      <c r="B39" s="40"/>
      <c r="C39" s="41" t="s">
        <v>14</v>
      </c>
      <c r="D39" s="42" t="n">
        <v>16829.81</v>
      </c>
      <c r="E39" s="42" t="n">
        <f aca="false">(829810+4000000+12000000+0)/1000</f>
        <v>16829.81</v>
      </c>
      <c r="F39" s="42" t="n">
        <f aca="false">(0+1597756.9+1899234.89+0)/1000</f>
        <v>3496.99179</v>
      </c>
      <c r="G39" s="53" t="n">
        <f aca="false">F39/E39*100</f>
        <v>20.7785577496121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customFormat="false" ht="13.8" hidden="true" customHeight="false" outlineLevel="0" collapsed="false">
      <c r="A40" s="39"/>
      <c r="B40" s="40"/>
      <c r="C40" s="24"/>
      <c r="D40" s="25"/>
      <c r="E40" s="25"/>
      <c r="F40" s="25"/>
      <c r="G40" s="25"/>
    </row>
    <row r="41" customFormat="false" ht="13.8" hidden="true" customHeight="false" outlineLevel="0" collapsed="false">
      <c r="A41" s="39"/>
      <c r="B41" s="40"/>
      <c r="C41" s="24"/>
      <c r="D41" s="25"/>
      <c r="E41" s="25"/>
      <c r="F41" s="25"/>
      <c r="G41" s="25"/>
    </row>
    <row r="42" customFormat="false" ht="13.8" hidden="true" customHeight="false" outlineLevel="0" collapsed="false">
      <c r="A42" s="39"/>
      <c r="B42" s="40"/>
      <c r="C42" s="24"/>
      <c r="D42" s="25"/>
      <c r="E42" s="25"/>
      <c r="F42" s="25"/>
      <c r="G42" s="25"/>
    </row>
    <row r="43" customFormat="false" ht="15" hidden="true" customHeight="false" outlineLevel="0" collapsed="false">
      <c r="A43" s="39"/>
      <c r="B43" s="40"/>
      <c r="C43" s="24"/>
      <c r="D43" s="25"/>
      <c r="E43" s="25"/>
      <c r="F43" s="25"/>
      <c r="G43" s="25"/>
      <c r="H43" s="54" t="n">
        <v>107636.97</v>
      </c>
    </row>
    <row r="44" customFormat="false" ht="15" hidden="true" customHeight="false" outlineLevel="0" collapsed="false">
      <c r="A44" s="39"/>
      <c r="B44" s="40"/>
      <c r="C44" s="24"/>
      <c r="D44" s="25"/>
      <c r="E44" s="25"/>
      <c r="F44" s="25"/>
      <c r="G44" s="25"/>
      <c r="H44" s="54" t="n">
        <v>376000</v>
      </c>
    </row>
    <row r="45" customFormat="false" ht="13.8" hidden="false" customHeight="false" outlineLevel="0" collapsed="false">
      <c r="A45" s="39"/>
      <c r="B45" s="40"/>
      <c r="C45" s="45" t="s">
        <v>15</v>
      </c>
      <c r="D45" s="46" t="n">
        <f aca="false">D37-D39</f>
        <v>73314.19</v>
      </c>
      <c r="E45" s="46" t="n">
        <f aca="false">E37-E39</f>
        <v>75559.97159</v>
      </c>
      <c r="F45" s="46" t="n">
        <f aca="false">F37-F39</f>
        <v>33366.7989</v>
      </c>
      <c r="G45" s="55" t="n">
        <f aca="false">F45/E45*100</f>
        <v>44.1593587158203</v>
      </c>
    </row>
    <row r="46" customFormat="false" ht="13.8" hidden="false" customHeight="false" outlineLevel="0" collapsed="false">
      <c r="A46" s="37"/>
      <c r="B46" s="38"/>
      <c r="C46" s="17" t="s">
        <v>16</v>
      </c>
      <c r="D46" s="56" t="n">
        <v>17524.38</v>
      </c>
      <c r="E46" s="19" t="s">
        <v>11</v>
      </c>
      <c r="F46" s="19" t="n">
        <v>210.45</v>
      </c>
      <c r="G46" s="19" t="s">
        <v>11</v>
      </c>
    </row>
    <row r="47" customFormat="false" ht="13.8" hidden="false" customHeight="false" outlineLevel="0" collapsed="false">
      <c r="A47" s="37"/>
      <c r="B47" s="38"/>
      <c r="C47" s="28" t="s">
        <v>20</v>
      </c>
      <c r="D47" s="57" t="n">
        <v>0</v>
      </c>
      <c r="E47" s="29" t="s">
        <v>11</v>
      </c>
      <c r="F47" s="29" t="n">
        <v>0</v>
      </c>
      <c r="G47" s="29" t="s">
        <v>11</v>
      </c>
    </row>
    <row r="48" customFormat="false" ht="13.8" hidden="false" customHeight="false" outlineLevel="0" collapsed="false">
      <c r="A48" s="58"/>
      <c r="B48" s="38"/>
      <c r="C48" s="52" t="s">
        <v>21</v>
      </c>
      <c r="D48" s="57" t="n">
        <v>17524.38</v>
      </c>
      <c r="E48" s="29" t="s">
        <v>11</v>
      </c>
      <c r="F48" s="29" t="n">
        <v>210.45</v>
      </c>
      <c r="G48" s="29" t="s">
        <v>11</v>
      </c>
    </row>
    <row r="49" customFormat="false" ht="47.1" hidden="false" customHeight="true" outlineLevel="0" collapsed="false">
      <c r="A49" s="30" t="n">
        <v>5</v>
      </c>
      <c r="B49" s="59" t="s">
        <v>24</v>
      </c>
      <c r="C49" s="32"/>
      <c r="D49" s="33" t="n">
        <v>175992.94</v>
      </c>
      <c r="E49" s="33" t="n">
        <v>216434.74</v>
      </c>
      <c r="F49" s="33" t="n">
        <f aca="false">F50+F54</f>
        <v>87143.54669</v>
      </c>
      <c r="G49" s="33" t="s">
        <v>11</v>
      </c>
    </row>
    <row r="50" customFormat="false" ht="13.8" hidden="false" customHeight="false" outlineLevel="0" collapsed="false">
      <c r="A50" s="34"/>
      <c r="B50" s="35"/>
      <c r="C50" s="49" t="s">
        <v>12</v>
      </c>
      <c r="D50" s="36" t="n">
        <v>174455.8</v>
      </c>
      <c r="E50" s="36" t="n">
        <f aca="false">216434742.34/1000</f>
        <v>216434.74234</v>
      </c>
      <c r="F50" s="36" t="n">
        <f aca="false">86943396.69/1000</f>
        <v>86943.39669</v>
      </c>
      <c r="G50" s="19" t="n">
        <f aca="false">F50/E50*100</f>
        <v>40.1707210912653</v>
      </c>
    </row>
    <row r="51" customFormat="false" ht="15" hidden="false" customHeight="false" outlineLevel="0" collapsed="false">
      <c r="A51" s="37"/>
      <c r="B51" s="38"/>
      <c r="C51" s="21" t="s">
        <v>13</v>
      </c>
      <c r="D51" s="29"/>
      <c r="E51" s="29"/>
      <c r="F51" s="29"/>
      <c r="G51" s="29"/>
    </row>
    <row r="52" s="44" customFormat="true" ht="13.8" hidden="false" customHeight="false" outlineLevel="0" collapsed="false">
      <c r="A52" s="39"/>
      <c r="B52" s="40"/>
      <c r="C52" s="41" t="s">
        <v>14</v>
      </c>
      <c r="D52" s="42" t="n">
        <v>32388.07</v>
      </c>
      <c r="E52" s="42" t="n">
        <f aca="false">(30922250+939948.05+109950+76380+140000+9287319+22850800+353535.36)/1000</f>
        <v>64680.18241</v>
      </c>
      <c r="F52" s="42" t="n">
        <f aca="false">(2849131.32+468163.8+109950+0+110022.22+4567882.34+8526876.36+353535.36)/1000</f>
        <v>16985.5614</v>
      </c>
      <c r="G52" s="42" t="n">
        <f aca="false">F52/E52*100</f>
        <v>26.2608433790903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customFormat="false" ht="13.8" hidden="false" customHeight="false" outlineLevel="0" collapsed="false">
      <c r="A53" s="39"/>
      <c r="B53" s="40"/>
      <c r="C53" s="45" t="s">
        <v>15</v>
      </c>
      <c r="D53" s="46" t="n">
        <f aca="false">D50-D52</f>
        <v>142067.73</v>
      </c>
      <c r="E53" s="46" t="n">
        <f aca="false">E50-E52</f>
        <v>151754.55993</v>
      </c>
      <c r="F53" s="46" t="n">
        <f aca="false">F50-F52</f>
        <v>69957.83529</v>
      </c>
      <c r="G53" s="46" t="n">
        <f aca="false">F53/E53*100</f>
        <v>46.0993299458478</v>
      </c>
    </row>
    <row r="54" customFormat="false" ht="13.8" hidden="false" customHeight="false" outlineLevel="0" collapsed="false">
      <c r="A54" s="37"/>
      <c r="B54" s="38"/>
      <c r="C54" s="17" t="s">
        <v>16</v>
      </c>
      <c r="D54" s="19" t="n">
        <v>1537.14</v>
      </c>
      <c r="E54" s="19" t="s">
        <v>11</v>
      </c>
      <c r="F54" s="19" t="n">
        <f aca="false">F55+F56</f>
        <v>200.15</v>
      </c>
      <c r="G54" s="19" t="s">
        <v>11</v>
      </c>
    </row>
    <row r="55" customFormat="false" ht="13.8" hidden="false" customHeight="false" outlineLevel="0" collapsed="false">
      <c r="A55" s="37"/>
      <c r="B55" s="38"/>
      <c r="C55" s="28" t="s">
        <v>20</v>
      </c>
      <c r="D55" s="29" t="n">
        <v>932</v>
      </c>
      <c r="E55" s="29" t="s">
        <v>11</v>
      </c>
      <c r="F55" s="29" t="n">
        <v>0</v>
      </c>
      <c r="G55" s="29" t="s">
        <v>11</v>
      </c>
    </row>
    <row r="56" customFormat="false" ht="13.8" hidden="false" customHeight="false" outlineLevel="0" collapsed="false">
      <c r="A56" s="37"/>
      <c r="B56" s="38"/>
      <c r="C56" s="52" t="s">
        <v>21</v>
      </c>
      <c r="D56" s="29" t="n">
        <v>605.14</v>
      </c>
      <c r="E56" s="29" t="s">
        <v>11</v>
      </c>
      <c r="F56" s="29" t="n">
        <v>200.15</v>
      </c>
      <c r="G56" s="29" t="s">
        <v>11</v>
      </c>
    </row>
    <row r="57" customFormat="false" ht="13.8" hidden="false" customHeight="false" outlineLevel="0" collapsed="false">
      <c r="A57" s="30" t="n">
        <v>6</v>
      </c>
      <c r="B57" s="48" t="s">
        <v>25</v>
      </c>
      <c r="C57" s="32"/>
      <c r="D57" s="33" t="n">
        <v>67249.31</v>
      </c>
      <c r="E57" s="33" t="n">
        <v>67537.92</v>
      </c>
      <c r="F57" s="33" t="n">
        <v>19605.02</v>
      </c>
      <c r="G57" s="33" t="s">
        <v>11</v>
      </c>
    </row>
    <row r="58" customFormat="false" ht="13.8" hidden="false" customHeight="false" outlineLevel="0" collapsed="false">
      <c r="A58" s="34"/>
      <c r="B58" s="35"/>
      <c r="C58" s="49" t="s">
        <v>12</v>
      </c>
      <c r="D58" s="36" t="n">
        <v>67249.31</v>
      </c>
      <c r="E58" s="36" t="n">
        <f aca="false">67537921.23/1000</f>
        <v>67537.92123</v>
      </c>
      <c r="F58" s="36" t="n">
        <f aca="false">19605022.01/1000</f>
        <v>19605.02201</v>
      </c>
      <c r="G58" s="19" t="n">
        <f aca="false">F58/E58*100</f>
        <v>29.0281691425402</v>
      </c>
    </row>
    <row r="59" customFormat="false" ht="15" hidden="false" customHeight="false" outlineLevel="0" collapsed="false">
      <c r="A59" s="37"/>
      <c r="B59" s="38"/>
      <c r="C59" s="21" t="s">
        <v>13</v>
      </c>
      <c r="D59" s="29"/>
      <c r="E59" s="29"/>
      <c r="F59" s="29"/>
      <c r="G59" s="29"/>
    </row>
    <row r="60" s="44" customFormat="true" ht="13.8" hidden="false" customHeight="false" outlineLevel="0" collapsed="false">
      <c r="A60" s="39"/>
      <c r="B60" s="40"/>
      <c r="C60" s="41" t="s">
        <v>14</v>
      </c>
      <c r="D60" s="42" t="n">
        <v>0</v>
      </c>
      <c r="E60" s="42" t="n">
        <v>0</v>
      </c>
      <c r="F60" s="42" t="n">
        <v>0</v>
      </c>
      <c r="G60" s="42" t="n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customFormat="false" ht="13.8" hidden="false" customHeight="false" outlineLevel="0" collapsed="false">
      <c r="A61" s="39"/>
      <c r="B61" s="40"/>
      <c r="C61" s="45" t="s">
        <v>15</v>
      </c>
      <c r="D61" s="46" t="n">
        <v>67249.31</v>
      </c>
      <c r="E61" s="46" t="n">
        <v>67537.92</v>
      </c>
      <c r="F61" s="46" t="n">
        <v>19605.02</v>
      </c>
      <c r="G61" s="46" t="n">
        <f aca="false">F61/E61*100</f>
        <v>29.0281666950951</v>
      </c>
    </row>
    <row r="62" customFormat="false" ht="13.8" hidden="false" customHeight="false" outlineLevel="0" collapsed="false">
      <c r="A62" s="37"/>
      <c r="B62" s="38"/>
      <c r="C62" s="17" t="s">
        <v>16</v>
      </c>
      <c r="D62" s="19" t="n">
        <v>0</v>
      </c>
      <c r="E62" s="19" t="s">
        <v>11</v>
      </c>
      <c r="F62" s="19" t="n">
        <v>0</v>
      </c>
      <c r="G62" s="19" t="s">
        <v>11</v>
      </c>
    </row>
    <row r="63" customFormat="false" ht="13.8" hidden="false" customHeight="false" outlineLevel="0" collapsed="false">
      <c r="A63" s="30" t="n">
        <v>7</v>
      </c>
      <c r="B63" s="48" t="s">
        <v>26</v>
      </c>
      <c r="C63" s="32"/>
      <c r="D63" s="60" t="n">
        <v>44393.93</v>
      </c>
      <c r="E63" s="60" t="n">
        <v>47139.04</v>
      </c>
      <c r="F63" s="60" t="n">
        <v>20807.7</v>
      </c>
      <c r="G63" s="33" t="s">
        <v>11</v>
      </c>
    </row>
    <row r="64" customFormat="false" ht="13.8" hidden="false" customHeight="false" outlineLevel="0" collapsed="false">
      <c r="A64" s="34"/>
      <c r="B64" s="35"/>
      <c r="C64" s="49" t="s">
        <v>12</v>
      </c>
      <c r="D64" s="61" t="n">
        <v>44393.93</v>
      </c>
      <c r="E64" s="36" t="n">
        <f aca="false">47139035.64/1000</f>
        <v>47139.03564</v>
      </c>
      <c r="F64" s="36" t="n">
        <f aca="false">20807699.87/1000</f>
        <v>20807.69987</v>
      </c>
      <c r="G64" s="19" t="n">
        <f aca="false">F64/E64*100</f>
        <v>44.1411233545549</v>
      </c>
    </row>
    <row r="65" customFormat="false" ht="15" hidden="false" customHeight="false" outlineLevel="0" collapsed="false">
      <c r="A65" s="37"/>
      <c r="B65" s="38"/>
      <c r="C65" s="21" t="s">
        <v>13</v>
      </c>
      <c r="D65" s="29"/>
      <c r="E65" s="29"/>
      <c r="F65" s="29"/>
      <c r="G65" s="29"/>
    </row>
    <row r="66" s="44" customFormat="true" ht="13.8" hidden="false" customHeight="false" outlineLevel="0" collapsed="false">
      <c r="A66" s="39"/>
      <c r="B66" s="40"/>
      <c r="C66" s="41" t="s">
        <v>14</v>
      </c>
      <c r="D66" s="42" t="n">
        <v>0</v>
      </c>
      <c r="E66" s="42" t="n">
        <v>0</v>
      </c>
      <c r="F66" s="42" t="n">
        <v>0</v>
      </c>
      <c r="G66" s="42" t="n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customFormat="false" ht="13.8" hidden="false" customHeight="false" outlineLevel="0" collapsed="false">
      <c r="A67" s="39"/>
      <c r="B67" s="40"/>
      <c r="C67" s="45" t="s">
        <v>15</v>
      </c>
      <c r="D67" s="46" t="n">
        <v>44393.93</v>
      </c>
      <c r="E67" s="46" t="n">
        <v>47139.04</v>
      </c>
      <c r="F67" s="46" t="n">
        <v>20807.7</v>
      </c>
      <c r="G67" s="62" t="n">
        <f aca="false">F67/E67*100</f>
        <v>44.1411195476191</v>
      </c>
    </row>
    <row r="68" customFormat="false" ht="15" hidden="false" customHeight="false" outlineLevel="0" collapsed="false">
      <c r="A68" s="37"/>
      <c r="B68" s="38"/>
      <c r="C68" s="17" t="s">
        <v>16</v>
      </c>
      <c r="D68" s="19" t="n">
        <v>0</v>
      </c>
      <c r="E68" s="19" t="s">
        <v>11</v>
      </c>
      <c r="F68" s="19" t="n">
        <v>0</v>
      </c>
      <c r="G68" s="19" t="n">
        <v>0</v>
      </c>
    </row>
    <row r="69" customFormat="false" ht="55.7" hidden="false" customHeight="true" outlineLevel="0" collapsed="false">
      <c r="A69" s="30" t="n">
        <v>8</v>
      </c>
      <c r="B69" s="59" t="s">
        <v>27</v>
      </c>
      <c r="C69" s="32"/>
      <c r="D69" s="33" t="n">
        <v>1240</v>
      </c>
      <c r="E69" s="33" t="n">
        <v>390</v>
      </c>
      <c r="F69" s="33" t="n">
        <f aca="false">F70+F74</f>
        <v>237.68</v>
      </c>
      <c r="G69" s="33" t="s">
        <v>11</v>
      </c>
    </row>
    <row r="70" customFormat="false" ht="13.8" hidden="false" customHeight="false" outlineLevel="0" collapsed="false">
      <c r="A70" s="37"/>
      <c r="B70" s="38"/>
      <c r="C70" s="63" t="s">
        <v>12</v>
      </c>
      <c r="D70" s="64" t="n">
        <v>390</v>
      </c>
      <c r="E70" s="64" t="n">
        <v>390</v>
      </c>
      <c r="F70" s="64" t="n">
        <v>111.88</v>
      </c>
      <c r="G70" s="19" t="n">
        <f aca="false">F70/E70*100</f>
        <v>28.6871794871795</v>
      </c>
    </row>
    <row r="71" customFormat="false" ht="13.8" hidden="false" customHeight="false" outlineLevel="0" collapsed="false">
      <c r="A71" s="37"/>
      <c r="B71" s="38"/>
      <c r="C71" s="21" t="s">
        <v>13</v>
      </c>
      <c r="D71" s="29"/>
      <c r="E71" s="29"/>
      <c r="F71" s="29"/>
      <c r="G71" s="29"/>
    </row>
    <row r="72" s="44" customFormat="true" ht="13.8" hidden="false" customHeight="false" outlineLevel="0" collapsed="false">
      <c r="A72" s="37"/>
      <c r="B72" s="38"/>
      <c r="C72" s="41" t="s">
        <v>14</v>
      </c>
      <c r="D72" s="42" t="n">
        <v>0</v>
      </c>
      <c r="E72" s="42" t="n">
        <v>0</v>
      </c>
      <c r="F72" s="42" t="n">
        <v>0</v>
      </c>
      <c r="G72" s="42" t="n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customFormat="false" ht="13.8" hidden="false" customHeight="false" outlineLevel="0" collapsed="false">
      <c r="A73" s="37"/>
      <c r="B73" s="38"/>
      <c r="C73" s="45" t="s">
        <v>15</v>
      </c>
      <c r="D73" s="46" t="n">
        <v>390</v>
      </c>
      <c r="E73" s="46" t="n">
        <v>390</v>
      </c>
      <c r="F73" s="46" t="n">
        <v>111.88</v>
      </c>
      <c r="G73" s="46" t="n">
        <f aca="false">F73/E73*100</f>
        <v>28.6871794871795</v>
      </c>
    </row>
    <row r="74" customFormat="false" ht="13.8" hidden="false" customHeight="false" outlineLevel="0" collapsed="false">
      <c r="A74" s="37"/>
      <c r="B74" s="38"/>
      <c r="C74" s="17" t="s">
        <v>16</v>
      </c>
      <c r="D74" s="19" t="n">
        <v>850</v>
      </c>
      <c r="E74" s="19" t="s">
        <v>11</v>
      </c>
      <c r="F74" s="19" t="n">
        <v>125.8</v>
      </c>
      <c r="G74" s="19" t="s">
        <v>11</v>
      </c>
    </row>
    <row r="75" customFormat="false" ht="13.8" hidden="false" customHeight="false" outlineLevel="0" collapsed="false">
      <c r="A75" s="37"/>
      <c r="B75" s="38"/>
      <c r="C75" s="28" t="s">
        <v>20</v>
      </c>
      <c r="D75" s="29" t="n">
        <v>835</v>
      </c>
      <c r="E75" s="29" t="s">
        <v>11</v>
      </c>
      <c r="F75" s="29" t="n">
        <v>125.8</v>
      </c>
      <c r="G75" s="29" t="s">
        <v>11</v>
      </c>
    </row>
    <row r="76" customFormat="false" ht="13.8" hidden="false" customHeight="false" outlineLevel="0" collapsed="false">
      <c r="A76" s="37"/>
      <c r="B76" s="38"/>
      <c r="C76" s="52" t="s">
        <v>21</v>
      </c>
      <c r="D76" s="29" t="n">
        <v>15</v>
      </c>
      <c r="E76" s="29" t="s">
        <v>11</v>
      </c>
      <c r="F76" s="29" t="n">
        <v>0</v>
      </c>
      <c r="G76" s="29" t="s">
        <v>11</v>
      </c>
    </row>
    <row r="77" customFormat="false" ht="24.6" hidden="false" customHeight="false" outlineLevel="0" collapsed="false">
      <c r="A77" s="30" t="n">
        <v>9</v>
      </c>
      <c r="B77" s="48" t="s">
        <v>28</v>
      </c>
      <c r="C77" s="32"/>
      <c r="D77" s="33" t="n">
        <v>7234.41</v>
      </c>
      <c r="E77" s="33" t="n">
        <v>6763.31</v>
      </c>
      <c r="F77" s="33" t="n">
        <v>2981.76</v>
      </c>
      <c r="G77" s="33" t="s">
        <v>11</v>
      </c>
    </row>
    <row r="78" customFormat="false" ht="13.8" hidden="false" customHeight="false" outlineLevel="0" collapsed="false">
      <c r="A78" s="34"/>
      <c r="B78" s="35"/>
      <c r="C78" s="49" t="s">
        <v>12</v>
      </c>
      <c r="D78" s="36" t="n">
        <v>6763.31</v>
      </c>
      <c r="E78" s="36" t="n">
        <f aca="false">6763310.62/1000</f>
        <v>6763.31062</v>
      </c>
      <c r="F78" s="36" t="n">
        <f aca="false">2981762.93/1000</f>
        <v>2981.76293</v>
      </c>
      <c r="G78" s="19" t="n">
        <f aca="false">F78/E78*100</f>
        <v>44.0873279009622</v>
      </c>
    </row>
    <row r="79" customFormat="false" ht="13.8" hidden="false" customHeight="false" outlineLevel="0" collapsed="false">
      <c r="A79" s="37"/>
      <c r="B79" s="38"/>
      <c r="C79" s="21" t="s">
        <v>13</v>
      </c>
      <c r="D79" s="29"/>
      <c r="E79" s="29"/>
      <c r="F79" s="29"/>
      <c r="G79" s="29"/>
    </row>
    <row r="80" s="44" customFormat="true" ht="13.8" hidden="false" customHeight="false" outlineLevel="0" collapsed="false">
      <c r="A80" s="39"/>
      <c r="B80" s="40"/>
      <c r="C80" s="41" t="s">
        <v>14</v>
      </c>
      <c r="D80" s="42" t="n">
        <v>2511.79</v>
      </c>
      <c r="E80" s="42" t="n">
        <f aca="false">(307772.21+2204018.41)/1000</f>
        <v>2511.79062</v>
      </c>
      <c r="F80" s="42" t="n">
        <f aca="false">(307772.21+988782.36)/1000</f>
        <v>1296.55457</v>
      </c>
      <c r="G80" s="42" t="n">
        <f aca="false">F80/E80*100</f>
        <v>51.6187360393917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customFormat="false" ht="13.8" hidden="false" customHeight="false" outlineLevel="0" collapsed="false">
      <c r="A81" s="65"/>
      <c r="B81" s="66"/>
      <c r="C81" s="45" t="s">
        <v>15</v>
      </c>
      <c r="D81" s="46" t="n">
        <v>4251.52</v>
      </c>
      <c r="E81" s="46" t="n">
        <f aca="false">E78-E80</f>
        <v>4251.52</v>
      </c>
      <c r="F81" s="46" t="n">
        <f aca="false">F78-F80</f>
        <v>1685.20836</v>
      </c>
      <c r="G81" s="46" t="n">
        <f aca="false">F81/E81*100</f>
        <v>39.6377850745145</v>
      </c>
    </row>
    <row r="82" customFormat="false" ht="13.8" hidden="false" customHeight="false" outlineLevel="0" collapsed="false">
      <c r="A82" s="67"/>
      <c r="B82" s="68"/>
      <c r="C82" s="17" t="s">
        <v>16</v>
      </c>
      <c r="D82" s="19" t="n">
        <v>471.1</v>
      </c>
      <c r="E82" s="19" t="s">
        <v>11</v>
      </c>
      <c r="F82" s="19" t="n">
        <v>0</v>
      </c>
      <c r="G82" s="19" t="s">
        <v>11</v>
      </c>
    </row>
    <row r="83" customFormat="false" ht="13.8" hidden="false" customHeight="false" outlineLevel="0" collapsed="false">
      <c r="A83" s="67"/>
      <c r="B83" s="68"/>
      <c r="C83" s="28" t="s">
        <v>20</v>
      </c>
      <c r="D83" s="29" t="n">
        <v>426.1</v>
      </c>
      <c r="E83" s="29" t="s">
        <v>11</v>
      </c>
      <c r="F83" s="29" t="n">
        <v>0</v>
      </c>
      <c r="G83" s="29" t="s">
        <v>11</v>
      </c>
    </row>
    <row r="84" customFormat="false" ht="13.8" hidden="false" customHeight="false" outlineLevel="0" collapsed="false">
      <c r="A84" s="67"/>
      <c r="B84" s="68"/>
      <c r="C84" s="52" t="s">
        <v>21</v>
      </c>
      <c r="D84" s="29" t="n">
        <v>45</v>
      </c>
      <c r="E84" s="29" t="s">
        <v>11</v>
      </c>
      <c r="F84" s="29" t="n">
        <v>0</v>
      </c>
      <c r="G84" s="29" t="s">
        <v>11</v>
      </c>
    </row>
    <row r="85" customFormat="false" ht="24.6" hidden="false" customHeight="false" outlineLevel="0" collapsed="false">
      <c r="A85" s="30" t="n">
        <v>10</v>
      </c>
      <c r="B85" s="59" t="s">
        <v>29</v>
      </c>
      <c r="C85" s="32"/>
      <c r="D85" s="33" t="n">
        <v>144821.26</v>
      </c>
      <c r="E85" s="33" t="n">
        <v>269977.83</v>
      </c>
      <c r="F85" s="33" t="n">
        <f aca="false">F86+F90</f>
        <v>68409.41859</v>
      </c>
      <c r="G85" s="33" t="s">
        <v>11</v>
      </c>
    </row>
    <row r="86" customFormat="false" ht="13.8" hidden="false" customHeight="false" outlineLevel="0" collapsed="false">
      <c r="A86" s="34"/>
      <c r="B86" s="69"/>
      <c r="C86" s="49" t="s">
        <v>12</v>
      </c>
      <c r="D86" s="36" t="n">
        <v>144821.26</v>
      </c>
      <c r="E86" s="36" t="n">
        <f aca="false">269977830.31/1000</f>
        <v>269977.83031</v>
      </c>
      <c r="F86" s="36" t="n">
        <f aca="false">67848178.59/1000</f>
        <v>67848.17859</v>
      </c>
      <c r="G86" s="19" t="n">
        <f aca="false">F86/E86*100</f>
        <v>25.1310185403349</v>
      </c>
    </row>
    <row r="87" customFormat="false" ht="13.8" hidden="false" customHeight="false" outlineLevel="0" collapsed="false">
      <c r="A87" s="37"/>
      <c r="B87" s="38"/>
      <c r="C87" s="21" t="s">
        <v>13</v>
      </c>
      <c r="D87" s="29"/>
      <c r="E87" s="29"/>
      <c r="F87" s="29"/>
      <c r="G87" s="29"/>
    </row>
    <row r="88" s="44" customFormat="true" ht="13.8" hidden="false" customHeight="false" outlineLevel="0" collapsed="false">
      <c r="A88" s="39"/>
      <c r="B88" s="40"/>
      <c r="C88" s="41" t="s">
        <v>14</v>
      </c>
      <c r="D88" s="42" t="n">
        <v>100878.6</v>
      </c>
      <c r="E88" s="42" t="n">
        <f aca="false">(6000000+130317703.32+72584351.58)/1000</f>
        <v>208902.0549</v>
      </c>
      <c r="F88" s="42" t="n">
        <f aca="false">(3372284.94+0+45891572.06)/1000</f>
        <v>49263.857</v>
      </c>
      <c r="G88" s="42" t="n">
        <f aca="false">F88/E88*100</f>
        <v>23.5822749678467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customFormat="false" ht="13.8" hidden="false" customHeight="false" outlineLevel="0" collapsed="false">
      <c r="A89" s="39"/>
      <c r="B89" s="40"/>
      <c r="C89" s="45" t="s">
        <v>15</v>
      </c>
      <c r="D89" s="46" t="n">
        <v>43942.66</v>
      </c>
      <c r="E89" s="46" t="n">
        <f aca="false">E86-E88</f>
        <v>61075.77541</v>
      </c>
      <c r="F89" s="46" t="n">
        <f aca="false">F86-F88</f>
        <v>18584.32159</v>
      </c>
      <c r="G89" s="46" t="n">
        <f aca="false">F89/E89*100</f>
        <v>30.4283023264854</v>
      </c>
    </row>
    <row r="90" customFormat="false" ht="13.8" hidden="false" customHeight="false" outlineLevel="0" collapsed="false">
      <c r="A90" s="39"/>
      <c r="B90" s="40"/>
      <c r="C90" s="17" t="s">
        <v>16</v>
      </c>
      <c r="D90" s="19" t="n">
        <v>0</v>
      </c>
      <c r="E90" s="19" t="s">
        <v>11</v>
      </c>
      <c r="F90" s="19" t="n">
        <f aca="false">F91+F92</f>
        <v>561.24</v>
      </c>
      <c r="G90" s="19" t="s">
        <v>11</v>
      </c>
    </row>
    <row r="91" customFormat="false" ht="13.8" hidden="false" customHeight="false" outlineLevel="0" collapsed="false">
      <c r="A91" s="39"/>
      <c r="B91" s="40"/>
      <c r="C91" s="28" t="s">
        <v>20</v>
      </c>
      <c r="D91" s="29" t="n">
        <v>0</v>
      </c>
      <c r="E91" s="29" t="s">
        <v>11</v>
      </c>
      <c r="F91" s="29" t="n">
        <v>561.24</v>
      </c>
      <c r="G91" s="29" t="s">
        <v>11</v>
      </c>
    </row>
    <row r="92" customFormat="false" ht="13.8" hidden="false" customHeight="false" outlineLevel="0" collapsed="false">
      <c r="A92" s="37"/>
      <c r="B92" s="38"/>
      <c r="C92" s="52" t="s">
        <v>21</v>
      </c>
      <c r="D92" s="29" t="n">
        <v>0</v>
      </c>
      <c r="E92" s="29" t="s">
        <v>11</v>
      </c>
      <c r="F92" s="29" t="n">
        <v>0</v>
      </c>
      <c r="G92" s="29" t="s">
        <v>11</v>
      </c>
    </row>
    <row r="93" customFormat="false" ht="41.65" hidden="false" customHeight="true" outlineLevel="0" collapsed="false">
      <c r="A93" s="30" t="n">
        <v>11</v>
      </c>
      <c r="B93" s="59" t="s">
        <v>30</v>
      </c>
      <c r="C93" s="32"/>
      <c r="D93" s="33" t="n">
        <v>9600</v>
      </c>
      <c r="E93" s="33" t="n">
        <v>9896.65</v>
      </c>
      <c r="F93" s="33" t="n">
        <f aca="false">F94+F98</f>
        <v>6479.996</v>
      </c>
      <c r="G93" s="33" t="s">
        <v>11</v>
      </c>
    </row>
    <row r="94" customFormat="false" ht="13.8" hidden="false" customHeight="false" outlineLevel="0" collapsed="false">
      <c r="A94" s="34"/>
      <c r="B94" s="35"/>
      <c r="C94" s="49" t="s">
        <v>12</v>
      </c>
      <c r="D94" s="36" t="n">
        <v>9600</v>
      </c>
      <c r="E94" s="36" t="n">
        <f aca="false">9896646/1000</f>
        <v>9896.646</v>
      </c>
      <c r="F94" s="36" t="n">
        <f aca="false">5296646/1000</f>
        <v>5296.646</v>
      </c>
      <c r="G94" s="70" t="n">
        <f aca="false">F94/E94*100</f>
        <v>53.5196065414485</v>
      </c>
    </row>
    <row r="95" customFormat="false" ht="13.8" hidden="false" customHeight="false" outlineLevel="0" collapsed="false">
      <c r="A95" s="37"/>
      <c r="B95" s="38"/>
      <c r="C95" s="21" t="s">
        <v>13</v>
      </c>
      <c r="D95" s="29"/>
      <c r="E95" s="29"/>
      <c r="F95" s="29"/>
      <c r="G95" s="29"/>
    </row>
    <row r="96" s="44" customFormat="true" ht="13.8" hidden="false" customHeight="false" outlineLevel="0" collapsed="false">
      <c r="A96" s="39"/>
      <c r="B96" s="40"/>
      <c r="C96" s="41" t="s">
        <v>14</v>
      </c>
      <c r="D96" s="42" t="n">
        <v>0</v>
      </c>
      <c r="E96" s="42" t="n">
        <f aca="false">281813.7/1000</f>
        <v>281.8137</v>
      </c>
      <c r="F96" s="42" t="n">
        <f aca="false">281813.7/1000</f>
        <v>281.8137</v>
      </c>
      <c r="G96" s="42" t="n">
        <f aca="false">F96/E96*100</f>
        <v>100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customFormat="false" ht="13.8" hidden="false" customHeight="false" outlineLevel="0" collapsed="false">
      <c r="A97" s="39"/>
      <c r="B97" s="40"/>
      <c r="C97" s="45" t="s">
        <v>15</v>
      </c>
      <c r="D97" s="46" t="n">
        <v>9600</v>
      </c>
      <c r="E97" s="46" t="n">
        <f aca="false">E94-E96</f>
        <v>9614.8323</v>
      </c>
      <c r="F97" s="46" t="n">
        <f aca="false">F94-F96</f>
        <v>5014.8323</v>
      </c>
      <c r="G97" s="71" t="n">
        <f aca="false">F97/E97*100</f>
        <v>52.1572518742735</v>
      </c>
    </row>
    <row r="98" customFormat="false" ht="13.8" hidden="false" customHeight="false" outlineLevel="0" collapsed="false">
      <c r="A98" s="37"/>
      <c r="B98" s="38"/>
      <c r="C98" s="17" t="s">
        <v>16</v>
      </c>
      <c r="D98" s="19" t="n">
        <v>0</v>
      </c>
      <c r="E98" s="19" t="s">
        <v>11</v>
      </c>
      <c r="F98" s="19" t="n">
        <v>1183.35</v>
      </c>
      <c r="G98" s="19" t="s">
        <v>11</v>
      </c>
    </row>
    <row r="99" customFormat="false" ht="13.8" hidden="false" customHeight="false" outlineLevel="0" collapsed="false">
      <c r="A99" s="37"/>
      <c r="B99" s="38"/>
      <c r="C99" s="28" t="s">
        <v>20</v>
      </c>
      <c r="D99" s="29" t="n">
        <v>0</v>
      </c>
      <c r="E99" s="29" t="s">
        <v>11</v>
      </c>
      <c r="F99" s="29" t="n">
        <v>0</v>
      </c>
      <c r="G99" s="29" t="s">
        <v>11</v>
      </c>
    </row>
    <row r="100" customFormat="false" ht="13.8" hidden="false" customHeight="false" outlineLevel="0" collapsed="false">
      <c r="A100" s="37"/>
      <c r="B100" s="38"/>
      <c r="C100" s="52" t="s">
        <v>21</v>
      </c>
      <c r="D100" s="29" t="n">
        <v>0</v>
      </c>
      <c r="E100" s="29" t="s">
        <v>11</v>
      </c>
      <c r="F100" s="29" t="n">
        <v>1183.35</v>
      </c>
      <c r="G100" s="29" t="s">
        <v>11</v>
      </c>
    </row>
    <row r="101" customFormat="false" ht="40.35" hidden="false" customHeight="true" outlineLevel="0" collapsed="false">
      <c r="A101" s="30" t="n">
        <v>12</v>
      </c>
      <c r="B101" s="59" t="s">
        <v>31</v>
      </c>
      <c r="C101" s="32"/>
      <c r="D101" s="33" t="n">
        <v>35320.3654</v>
      </c>
      <c r="E101" s="33" t="n">
        <v>52357.13</v>
      </c>
      <c r="F101" s="33" t="n">
        <f aca="false">F102+F106</f>
        <v>23014.77014</v>
      </c>
      <c r="G101" s="33" t="s">
        <v>11</v>
      </c>
    </row>
    <row r="102" customFormat="false" ht="13.8" hidden="false" customHeight="false" outlineLevel="0" collapsed="false">
      <c r="A102" s="34"/>
      <c r="B102" s="35"/>
      <c r="C102" s="49" t="s">
        <v>12</v>
      </c>
      <c r="D102" s="36" t="n">
        <v>35320.3654</v>
      </c>
      <c r="E102" s="70" t="n">
        <f aca="false">52357125.4/1000</f>
        <v>52357.1254</v>
      </c>
      <c r="F102" s="70" t="n">
        <f aca="false">23014770.14/1000</f>
        <v>23014.77014</v>
      </c>
      <c r="G102" s="70" t="n">
        <f aca="false">F102/E102*100</f>
        <v>43.9572836823467</v>
      </c>
    </row>
    <row r="103" customFormat="false" ht="13.8" hidden="false" customHeight="false" outlineLevel="0" collapsed="false">
      <c r="A103" s="37"/>
      <c r="B103" s="38"/>
      <c r="C103" s="21" t="s">
        <v>13</v>
      </c>
      <c r="D103" s="29"/>
      <c r="E103" s="29"/>
      <c r="F103" s="29"/>
      <c r="G103" s="29"/>
    </row>
    <row r="104" s="44" customFormat="true" ht="13.8" hidden="false" customHeight="false" outlineLevel="0" collapsed="false">
      <c r="A104" s="39"/>
      <c r="B104" s="40"/>
      <c r="C104" s="41" t="s">
        <v>14</v>
      </c>
      <c r="D104" s="42" t="n">
        <v>34985.34503</v>
      </c>
      <c r="E104" s="42" t="n">
        <f aca="false">52005068.27/1000</f>
        <v>52005.06827</v>
      </c>
      <c r="F104" s="42" t="n">
        <f aca="false">22903643.1/1000</f>
        <v>22903.6431</v>
      </c>
      <c r="G104" s="42" t="n">
        <f aca="false">F104/E104*100</f>
        <v>44.0411749506583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customFormat="false" ht="13.8" hidden="false" customHeight="false" outlineLevel="0" collapsed="false">
      <c r="A105" s="39"/>
      <c r="B105" s="40"/>
      <c r="C105" s="45" t="s">
        <v>15</v>
      </c>
      <c r="D105" s="72" t="n">
        <v>335.02037</v>
      </c>
      <c r="E105" s="46" t="n">
        <f aca="false">E102-E104</f>
        <v>352.057129999994</v>
      </c>
      <c r="F105" s="46" t="n">
        <f aca="false">F102-F104</f>
        <v>111.127039999999</v>
      </c>
      <c r="G105" s="46" t="n">
        <f aca="false">F105/E105*100</f>
        <v>31.5650587732738</v>
      </c>
    </row>
    <row r="106" customFormat="false" ht="15" hidden="false" customHeight="false" outlineLevel="0" collapsed="false">
      <c r="A106" s="58"/>
      <c r="B106" s="47"/>
      <c r="C106" s="17" t="s">
        <v>16</v>
      </c>
      <c r="D106" s="19" t="n">
        <v>0</v>
      </c>
      <c r="E106" s="19" t="s">
        <v>11</v>
      </c>
      <c r="F106" s="19" t="n">
        <v>0</v>
      </c>
      <c r="G106" s="19" t="s">
        <v>11</v>
      </c>
    </row>
    <row r="107" customFormat="false" ht="67.15" hidden="false" customHeight="true" outlineLevel="0" collapsed="false">
      <c r="A107" s="30" t="n">
        <v>13</v>
      </c>
      <c r="B107" s="59" t="s">
        <v>32</v>
      </c>
      <c r="C107" s="32"/>
      <c r="D107" s="33" t="n">
        <v>27624.1</v>
      </c>
      <c r="E107" s="33" t="n">
        <v>21523.32</v>
      </c>
      <c r="F107" s="33" t="n">
        <v>7515.15</v>
      </c>
      <c r="G107" s="33" t="s">
        <v>11</v>
      </c>
    </row>
    <row r="108" customFormat="false" ht="13.8" hidden="false" customHeight="false" outlineLevel="0" collapsed="false">
      <c r="A108" s="34"/>
      <c r="B108" s="35"/>
      <c r="C108" s="49" t="s">
        <v>12</v>
      </c>
      <c r="D108" s="36" t="n">
        <v>27624.1</v>
      </c>
      <c r="E108" s="36" t="n">
        <f aca="false">21523316.17/1000</f>
        <v>21523.31617</v>
      </c>
      <c r="F108" s="36" t="n">
        <f aca="false">7515154.75/1000</f>
        <v>7515.15475</v>
      </c>
      <c r="G108" s="19" t="n">
        <f aca="false">F108/E108*100</f>
        <v>34.9163423082308</v>
      </c>
    </row>
    <row r="109" customFormat="false" ht="13.8" hidden="false" customHeight="false" outlineLevel="0" collapsed="false">
      <c r="A109" s="37"/>
      <c r="B109" s="38"/>
      <c r="C109" s="21" t="s">
        <v>13</v>
      </c>
      <c r="D109" s="29"/>
      <c r="E109" s="29"/>
      <c r="F109" s="29"/>
      <c r="G109" s="29"/>
    </row>
    <row r="110" s="44" customFormat="true" ht="13.8" hidden="false" customHeight="false" outlineLevel="0" collapsed="false">
      <c r="A110" s="39"/>
      <c r="B110" s="40"/>
      <c r="C110" s="41" t="s">
        <v>14</v>
      </c>
      <c r="D110" s="42" t="n">
        <v>141.73</v>
      </c>
      <c r="E110" s="42" t="n">
        <f aca="false">(100000+41731.19)/1000</f>
        <v>141.73119</v>
      </c>
      <c r="F110" s="42" t="n">
        <v>0</v>
      </c>
      <c r="G110" s="42" t="n">
        <f aca="false">F110/E110*100</f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customFormat="false" ht="13.8" hidden="false" customHeight="false" outlineLevel="0" collapsed="false">
      <c r="A111" s="39"/>
      <c r="B111" s="40"/>
      <c r="C111" s="45" t="s">
        <v>15</v>
      </c>
      <c r="D111" s="46" t="n">
        <v>27482.37</v>
      </c>
      <c r="E111" s="46" t="n">
        <f aca="false">E108-E110</f>
        <v>21381.58498</v>
      </c>
      <c r="F111" s="46" t="n">
        <v>7515.15</v>
      </c>
      <c r="G111" s="46" t="n">
        <f aca="false">F111/E111*100</f>
        <v>35.147768544893</v>
      </c>
    </row>
    <row r="112" customFormat="false" ht="15" hidden="false" customHeight="false" outlineLevel="0" collapsed="false">
      <c r="A112" s="37"/>
      <c r="B112" s="38"/>
      <c r="C112" s="17" t="s">
        <v>16</v>
      </c>
      <c r="D112" s="19" t="n">
        <v>0</v>
      </c>
      <c r="E112" s="19" t="s">
        <v>11</v>
      </c>
      <c r="F112" s="19" t="n">
        <v>0</v>
      </c>
      <c r="G112" s="19" t="n">
        <v>0</v>
      </c>
    </row>
    <row r="113" customFormat="false" ht="42.95" hidden="false" customHeight="true" outlineLevel="0" collapsed="false">
      <c r="A113" s="30" t="n">
        <v>14</v>
      </c>
      <c r="B113" s="59" t="s">
        <v>33</v>
      </c>
      <c r="C113" s="32"/>
      <c r="D113" s="33" t="n">
        <v>55084.01</v>
      </c>
      <c r="E113" s="33" t="n">
        <v>57202.73</v>
      </c>
      <c r="F113" s="33" t="n">
        <v>22471.47</v>
      </c>
      <c r="G113" s="33" t="s">
        <v>11</v>
      </c>
    </row>
    <row r="114" customFormat="false" ht="13.8" hidden="false" customHeight="false" outlineLevel="0" collapsed="false">
      <c r="A114" s="34"/>
      <c r="B114" s="35"/>
      <c r="C114" s="49" t="s">
        <v>12</v>
      </c>
      <c r="D114" s="36" t="n">
        <v>55084.01</v>
      </c>
      <c r="E114" s="36" t="n">
        <f aca="false">57202729/1000</f>
        <v>57202.729</v>
      </c>
      <c r="F114" s="36" t="n">
        <f aca="false">22471467.84/1000</f>
        <v>22471.46784</v>
      </c>
      <c r="G114" s="19" t="n">
        <f aca="false">F114/E114*100</f>
        <v>39.2839087100198</v>
      </c>
    </row>
    <row r="115" customFormat="false" ht="13.8" hidden="false" customHeight="false" outlineLevel="0" collapsed="false">
      <c r="A115" s="34"/>
      <c r="B115" s="38"/>
      <c r="C115" s="24" t="s">
        <v>13</v>
      </c>
      <c r="D115" s="29"/>
      <c r="E115" s="29"/>
      <c r="F115" s="29"/>
      <c r="G115" s="29"/>
    </row>
    <row r="116" s="44" customFormat="true" ht="13.8" hidden="false" customHeight="false" outlineLevel="0" collapsed="false">
      <c r="A116" s="51"/>
      <c r="B116" s="40"/>
      <c r="C116" s="41" t="s">
        <v>14</v>
      </c>
      <c r="D116" s="42" t="n">
        <v>0</v>
      </c>
      <c r="E116" s="42" t="n">
        <v>0</v>
      </c>
      <c r="F116" s="42" t="n">
        <v>0</v>
      </c>
      <c r="G116" s="42" t="n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customFormat="false" ht="13.8" hidden="false" customHeight="false" outlineLevel="0" collapsed="false">
      <c r="A117" s="51"/>
      <c r="B117" s="40"/>
      <c r="C117" s="45" t="s">
        <v>15</v>
      </c>
      <c r="D117" s="46" t="n">
        <v>55084.01</v>
      </c>
      <c r="E117" s="46" t="n">
        <v>57202.73</v>
      </c>
      <c r="F117" s="46" t="n">
        <v>22471.47</v>
      </c>
      <c r="G117" s="46" t="n">
        <f aca="false">F117/E117*100</f>
        <v>39.2839117993145</v>
      </c>
    </row>
    <row r="118" customFormat="false" ht="13.8" hidden="false" customHeight="false" outlineLevel="0" collapsed="false">
      <c r="A118" s="51"/>
      <c r="B118" s="47"/>
      <c r="C118" s="49" t="s">
        <v>16</v>
      </c>
      <c r="D118" s="19" t="n">
        <v>0</v>
      </c>
      <c r="E118" s="19" t="s">
        <v>11</v>
      </c>
      <c r="F118" s="19" t="n">
        <v>0</v>
      </c>
      <c r="G118" s="19" t="n">
        <v>0</v>
      </c>
    </row>
    <row r="119" customFormat="false" ht="15" hidden="false" customHeight="false" outlineLevel="0" collapsed="false">
      <c r="A119" s="73"/>
      <c r="B119" s="74"/>
      <c r="C119" s="75"/>
      <c r="D119" s="76"/>
      <c r="E119" s="76"/>
      <c r="F119" s="76"/>
      <c r="G119" s="76"/>
    </row>
  </sheetData>
  <mergeCells count="12">
    <mergeCell ref="F2:G2"/>
    <mergeCell ref="B5:G5"/>
    <mergeCell ref="A9:A15"/>
    <mergeCell ref="B9:B10"/>
    <mergeCell ref="A23:A27"/>
    <mergeCell ref="B27:B29"/>
    <mergeCell ref="B46:B48"/>
    <mergeCell ref="B54:B56"/>
    <mergeCell ref="A70:A74"/>
    <mergeCell ref="B70:B74"/>
    <mergeCell ref="A114:A115"/>
    <mergeCell ref="A116:A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81" zoomScaleNormal="18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921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2019-08-07T13:05:49Z</dcterms:created>
  <dc:creator>myazina</dc:creator>
  <dc:description/>
  <dc:language>ru-RU</dc:language>
  <cp:lastModifiedBy/>
  <cp:lastPrinted>2020-05-20T11:59:00Z</cp:lastPrinted>
  <dcterms:modified xsi:type="dcterms:W3CDTF">2021-08-11T11:31:21Z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