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<sst xmlns="http://schemas.openxmlformats.org/spreadsheetml/2006/main" count="184" uniqueCount="34">
  <si>
    <t xml:space="preserve">Приложение 1</t>
  </si>
  <si>
    <t xml:space="preserve">ИНФОРМАЦИЯ</t>
  </si>
  <si>
    <t xml:space="preserve">о степени освоения  средств в ходе реализации муниципальных программ за 9 месяцев 2021 года</t>
  </si>
  <si>
    <t xml:space="preserve">№ п/п</t>
  </si>
  <si>
    <t xml:space="preserve">Наименование программы</t>
  </si>
  <si>
    <t xml:space="preserve">Источники ресурсного обеспечения</t>
  </si>
  <si>
    <t xml:space="preserve">Запланировано к финансированию Программой на 2021 год</t>
  </si>
  <si>
    <t xml:space="preserve">Сводная бюджетная роспись на     30 сентября 2021 года</t>
  </si>
  <si>
    <t xml:space="preserve">Кассовые расходы с начала текущего года</t>
  </si>
  <si>
    <t xml:space="preserve">В % к сводной      бюджетной        росписи на           30 сентября       2021 года</t>
  </si>
  <si>
    <t xml:space="preserve">ВСЕГО по программам:</t>
  </si>
  <si>
    <t xml:space="preserve">х</t>
  </si>
  <si>
    <t xml:space="preserve">бюджет округа, всего</t>
  </si>
  <si>
    <t xml:space="preserve">в том числе:</t>
  </si>
  <si>
    <t xml:space="preserve">средства краевого бюджета,</t>
  </si>
  <si>
    <t xml:space="preserve">средства  бюджета округа,</t>
  </si>
  <si>
    <t xml:space="preserve">средства других источников</t>
  </si>
  <si>
    <t xml:space="preserve">из них по программам</t>
  </si>
  <si>
    <t xml:space="preserve"> "Развитие образования"</t>
  </si>
  <si>
    <t xml:space="preserve">"Социальное развитие"</t>
  </si>
  <si>
    <t xml:space="preserve">средства юридических лиц</t>
  </si>
  <si>
    <t xml:space="preserve">средства ИП и физических лиц</t>
  </si>
  <si>
    <t xml:space="preserve">"Социальная поддержка граждан"</t>
  </si>
  <si>
    <t xml:space="preserve">"Развитие жилищно-коммунального хозяйства"</t>
  </si>
  <si>
    <t xml:space="preserve">"Культура Петровского городского округа Ставропольского края" </t>
  </si>
  <si>
    <t xml:space="preserve">"Управление финансами"</t>
  </si>
  <si>
    <t xml:space="preserve">"Управление имуществом"</t>
  </si>
  <si>
    <t xml:space="preserve">"Модернизация экономики и улучшение инвестиционного климата"</t>
  </si>
  <si>
    <t xml:space="preserve">"Развитие сельского хозяйства"</t>
  </si>
  <si>
    <t xml:space="preserve">"Развитие транспортной системы"</t>
  </si>
  <si>
    <t xml:space="preserve">"Развитие градостроительства, строительства и архитектуры"</t>
  </si>
  <si>
    <t xml:space="preserve">"Формирование современной городской среды"</t>
  </si>
  <si>
    <t xml:space="preserve">"Межнациональные отношения, профилактика правонарушений, терроризма и поддержка казачества"</t>
  </si>
  <si>
    <t xml:space="preserve">"Совершенствование организации органов местного самоуправления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</si>
</sst>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General"/>
    <numFmt numFmtId="167" formatCode="0.0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i val="true"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6D9F1"/>
        <bgColor rgb="FFF2DCDB"/>
      </patternFill>
    </fill>
    <fill>
      <patternFill patternType="solid">
        <fgColor rgb="FFF2DCDB"/>
        <bgColor rgb="FFC6D9F1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4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9" fillId="2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6" fillId="5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5" fillId="5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O1048576"/>
  <sheetViews>
    <sheetView showFormulas="false" showGridLines="true" showRowColHeaders="true" showZeros="true" rightToLeft="false" tabSelected="true" showOutlineSymbols="true" defaultGridColor="true" view="normal" topLeftCell="A1" colorId="64" zoomScale="136" zoomScaleNormal="136" zoomScalePageLayoutView="100" workbookViewId="0">
      <selection pane="topLeft" activeCell="H6" activeCellId="0" sqref="H6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24.71"/>
    <col collapsed="false" customWidth="true" hidden="false" outlineLevel="0" max="3" min="3" style="0" width="31.69"/>
    <col collapsed="false" customWidth="true" hidden="false" outlineLevel="0" max="4" min="4" style="0" width="20.42"/>
    <col collapsed="false" customWidth="true" hidden="false" outlineLevel="0" max="5" min="5" style="0" width="13.7"/>
    <col collapsed="false" customWidth="true" hidden="false" outlineLevel="0" max="6" min="6" style="0" width="14.69"/>
    <col collapsed="false" customWidth="true" hidden="false" outlineLevel="0" max="7" min="7" style="0" width="15.29"/>
    <col collapsed="false" customWidth="true" hidden="false" outlineLevel="0" max="8" min="8" style="1" width="11.3"/>
    <col collapsed="false" customWidth="true" hidden="false" outlineLevel="0" max="67" min="9" style="1" width="9.13"/>
    <col collapsed="false" customWidth="true" hidden="false" outlineLevel="0" max="1025" min="68" style="0" width="8.71"/>
  </cols>
  <sheetData>
    <row r="1" customFormat="false" ht="15" hidden="false" customHeight="false" outlineLevel="0" collapsed="false">
      <c r="A1" s="2"/>
      <c r="B1" s="2"/>
      <c r="C1" s="2"/>
      <c r="D1" s="2"/>
      <c r="E1" s="2"/>
      <c r="F1" s="3" t="s">
        <v>0</v>
      </c>
      <c r="G1" s="3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</row>
    <row r="3" customFormat="false" ht="15" hidden="false" customHeight="false" outlineLevel="0" collapsed="false">
      <c r="A3" s="2"/>
      <c r="B3" s="4"/>
      <c r="C3" s="5"/>
      <c r="D3" s="6" t="s">
        <v>1</v>
      </c>
      <c r="E3" s="7"/>
      <c r="F3" s="7"/>
      <c r="G3" s="7"/>
    </row>
    <row r="4" customFormat="false" ht="17.45" hidden="false" customHeight="true" outlineLevel="0" collapsed="false">
      <c r="A4" s="2"/>
      <c r="B4" s="8" t="s">
        <v>2</v>
      </c>
      <c r="C4" s="8"/>
      <c r="D4" s="8"/>
      <c r="E4" s="8"/>
      <c r="F4" s="8"/>
      <c r="G4" s="8"/>
    </row>
    <row r="5" customFormat="false" ht="15" hidden="false" customHeight="false" outlineLevel="0" collapsed="false">
      <c r="A5" s="2"/>
      <c r="B5" s="2"/>
      <c r="C5" s="2"/>
      <c r="D5" s="2"/>
      <c r="E5" s="2"/>
      <c r="F5" s="2"/>
      <c r="G5" s="2"/>
    </row>
    <row r="6" customFormat="false" ht="90.75" hidden="false" customHeight="true" outlineLevel="0" collapsed="false">
      <c r="A6" s="9" t="s">
        <v>3</v>
      </c>
      <c r="B6" s="10" t="s">
        <v>4</v>
      </c>
      <c r="C6" s="10" t="s">
        <v>5</v>
      </c>
      <c r="D6" s="11" t="s">
        <v>6</v>
      </c>
      <c r="E6" s="11" t="s">
        <v>7</v>
      </c>
      <c r="F6" s="11" t="s">
        <v>8</v>
      </c>
      <c r="G6" s="11" t="s">
        <v>9</v>
      </c>
    </row>
    <row r="7" customFormat="false" ht="15" hidden="false" customHeight="false" outlineLevel="0" collapsed="false">
      <c r="A7" s="12" t="n">
        <v>1</v>
      </c>
      <c r="B7" s="13" t="n">
        <v>2</v>
      </c>
      <c r="C7" s="14" t="n">
        <v>3</v>
      </c>
      <c r="D7" s="14" t="n">
        <v>4</v>
      </c>
      <c r="E7" s="14" t="n">
        <v>5</v>
      </c>
      <c r="F7" s="14" t="n">
        <v>6</v>
      </c>
      <c r="G7" s="14" t="n">
        <v>7</v>
      </c>
    </row>
    <row r="8" customFormat="false" ht="13.8" hidden="false" customHeight="true" outlineLevel="0" collapsed="false">
      <c r="A8" s="15"/>
      <c r="B8" s="16" t="s">
        <v>10</v>
      </c>
      <c r="C8" s="17"/>
      <c r="D8" s="18" t="n">
        <f aca="false">D9+D13</f>
        <v>2335557.8054</v>
      </c>
      <c r="E8" s="18" t="n">
        <f aca="false">E9</f>
        <v>2576297.79328</v>
      </c>
      <c r="F8" s="18" t="n">
        <f aca="false">F9+F13</f>
        <v>1747113.27035</v>
      </c>
      <c r="G8" s="18" t="s">
        <v>11</v>
      </c>
    </row>
    <row r="9" customFormat="false" ht="13.8" hidden="false" customHeight="false" outlineLevel="0" collapsed="false">
      <c r="A9" s="15"/>
      <c r="B9" s="16"/>
      <c r="C9" s="17" t="s">
        <v>12</v>
      </c>
      <c r="D9" s="19" t="n">
        <f aca="false">D16+D22+D30+D36+D49+D57+D63+D69+D77+D85+D93+D101+D107+D113</f>
        <v>2315367.5654</v>
      </c>
      <c r="E9" s="19" t="n">
        <f aca="false">E16+E22+E30+E36+E49+E57+E63+E69+E77+E85+E93+E101+E107+E113</f>
        <v>2576297.79328</v>
      </c>
      <c r="F9" s="19" t="n">
        <f aca="false">F16+F22+F30+F36+F49+F57+F63+F69+F77+F85+F93+F101+F107+F113</f>
        <v>1743117.06035</v>
      </c>
      <c r="G9" s="19" t="n">
        <f aca="false">F9/E9*100</f>
        <v>67.6597660758293</v>
      </c>
    </row>
    <row r="10" customFormat="false" ht="13.8" hidden="false" customHeight="false" outlineLevel="0" collapsed="false">
      <c r="A10" s="15"/>
      <c r="B10" s="20"/>
      <c r="C10" s="21" t="s">
        <v>13</v>
      </c>
      <c r="D10" s="22"/>
      <c r="E10" s="22"/>
      <c r="F10" s="22"/>
      <c r="G10" s="22"/>
    </row>
    <row r="11" customFormat="false" ht="13.8" hidden="false" customHeight="false" outlineLevel="0" collapsed="false">
      <c r="A11" s="15"/>
      <c r="B11" s="23"/>
      <c r="C11" s="24" t="s">
        <v>14</v>
      </c>
      <c r="D11" s="25" t="n">
        <f aca="false">D18+D24+D32+D38+D51+D59+D65+D71+D79+D87+D95+D103+D109+D115</f>
        <v>1366698.20503</v>
      </c>
      <c r="E11" s="25" t="n">
        <f aca="false">E18+E24+E32+E38+E51+E59+E65+E71+E79+E87+E95+E103+E109+E115</f>
        <v>1578774.42222</v>
      </c>
      <c r="F11" s="25" t="n">
        <f aca="false">F18+F24+F32+F38+F51+F59+F65+F71+F79+F87+F95+F103+F109+F115</f>
        <v>1094240.26899</v>
      </c>
      <c r="G11" s="19" t="n">
        <f aca="false">F11/E11*100</f>
        <v>69.3094753493238</v>
      </c>
    </row>
    <row r="12" customFormat="false" ht="13.8" hidden="false" customHeight="false" outlineLevel="0" collapsed="false">
      <c r="A12" s="15"/>
      <c r="B12" s="23"/>
      <c r="C12" s="24" t="s">
        <v>15</v>
      </c>
      <c r="D12" s="25" t="n">
        <f aca="false">D19+D25+D33+D44+D52+D60+D66+D72+D80+D88+D96+D104+D110+D116</f>
        <v>948669.36037</v>
      </c>
      <c r="E12" s="25" t="n">
        <f aca="false">E19+E25+E33+E44+E52+E60+E66+E72+E80+E88+E96+E104+E110+E116</f>
        <v>997222.93421</v>
      </c>
      <c r="F12" s="25" t="n">
        <f aca="false">F19+F25+F33+F44+F52+F60+F66+F72+F80+F88+F96+F104+F110+F116</f>
        <v>648876.7941</v>
      </c>
      <c r="G12" s="19" t="n">
        <f aca="false">F12/E12*100</f>
        <v>65.0683785781602</v>
      </c>
    </row>
    <row r="13" customFormat="false" ht="13.8" hidden="false" customHeight="false" outlineLevel="0" collapsed="false">
      <c r="A13" s="15"/>
      <c r="B13" s="26"/>
      <c r="C13" s="17" t="s">
        <v>16</v>
      </c>
      <c r="D13" s="19" t="n">
        <f aca="false">D20+D26+D45+D53+D61+D67+D73+D81+D89+D97+D105+D111+D117</f>
        <v>20190.24</v>
      </c>
      <c r="E13" s="19" t="s">
        <v>11</v>
      </c>
      <c r="F13" s="19" t="n">
        <f aca="false">F20+F26+F45+F53+F61+F67+F73+F81+F89+F97+F105+F111+F117</f>
        <v>3996.21</v>
      </c>
      <c r="G13" s="19" t="s">
        <v>11</v>
      </c>
    </row>
    <row r="14" customFormat="false" ht="13.8" hidden="false" customHeight="false" outlineLevel="0" collapsed="false">
      <c r="A14" s="15"/>
      <c r="B14" s="27" t="s">
        <v>17</v>
      </c>
      <c r="C14" s="28"/>
      <c r="D14" s="29"/>
      <c r="E14" s="29"/>
      <c r="F14" s="29"/>
      <c r="G14" s="29"/>
    </row>
    <row r="15" customFormat="false" ht="13.8" hidden="false" customHeight="false" outlineLevel="0" collapsed="false">
      <c r="A15" s="30" t="n">
        <v>1</v>
      </c>
      <c r="B15" s="31" t="s">
        <v>18</v>
      </c>
      <c r="C15" s="32"/>
      <c r="D15" s="33" t="n">
        <v>960079.96</v>
      </c>
      <c r="E15" s="33" t="n">
        <v>1018952.95</v>
      </c>
      <c r="F15" s="33" t="n">
        <v>663528.85</v>
      </c>
      <c r="G15" s="33" t="s">
        <v>11</v>
      </c>
    </row>
    <row r="16" customFormat="false" ht="13.8" hidden="false" customHeight="false" outlineLevel="0" collapsed="false">
      <c r="A16" s="34"/>
      <c r="B16" s="35"/>
      <c r="C16" s="17" t="s">
        <v>12</v>
      </c>
      <c r="D16" s="36" t="n">
        <v>960079.96</v>
      </c>
      <c r="E16" s="36" t="n">
        <f aca="false">1018952947.4/1000</f>
        <v>1018952.9474</v>
      </c>
      <c r="F16" s="36" t="n">
        <f aca="false">663528851.55/1000</f>
        <v>663528.85155</v>
      </c>
      <c r="G16" s="36" t="n">
        <f aca="false">F16/E16*100</f>
        <v>65.1186939733661</v>
      </c>
    </row>
    <row r="17" customFormat="false" ht="13.8" hidden="false" customHeight="false" outlineLevel="0" collapsed="false">
      <c r="A17" s="37"/>
      <c r="B17" s="38"/>
      <c r="C17" s="21" t="s">
        <v>13</v>
      </c>
      <c r="D17" s="29"/>
      <c r="E17" s="29"/>
      <c r="F17" s="29"/>
      <c r="G17" s="29"/>
    </row>
    <row r="18" s="44" customFormat="true" ht="13.8" hidden="false" customHeight="false" outlineLevel="0" collapsed="false">
      <c r="A18" s="39"/>
      <c r="B18" s="40"/>
      <c r="C18" s="41" t="s">
        <v>14</v>
      </c>
      <c r="D18" s="42" t="n">
        <v>522356.69</v>
      </c>
      <c r="E18" s="43" t="n">
        <f aca="false">(150114568.04+577643.7+299979759.07+84815668.64+1081089.07+6889209.28+1823605.57+136636.58)/1000</f>
        <v>545418.17995</v>
      </c>
      <c r="F18" s="42" t="n">
        <f aca="false">(106451210.08+369593.7+220457431.3+25410867.47+813677.85+2389465.17+1823605.57+132000)/1000</f>
        <v>357847.85114</v>
      </c>
      <c r="G18" s="42" t="n">
        <f aca="false">F18/E18*100</f>
        <v>65.6098135879528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customFormat="false" ht="13.8" hidden="false" customHeight="false" outlineLevel="0" collapsed="false">
      <c r="A19" s="39"/>
      <c r="B19" s="40"/>
      <c r="C19" s="45" t="s">
        <v>15</v>
      </c>
      <c r="D19" s="46" t="n">
        <f aca="false">D16-D18</f>
        <v>437723.27</v>
      </c>
      <c r="E19" s="46" t="n">
        <f aca="false">E16-E18</f>
        <v>473534.76745</v>
      </c>
      <c r="F19" s="46" t="n">
        <f aca="false">F16-F18</f>
        <v>305681.00041</v>
      </c>
      <c r="G19" s="46" t="n">
        <f aca="false">F19/E19*100</f>
        <v>64.5530215354834</v>
      </c>
    </row>
    <row r="20" customFormat="false" ht="13.8" hidden="false" customHeight="false" outlineLevel="0" collapsed="false">
      <c r="A20" s="37"/>
      <c r="B20" s="47"/>
      <c r="C20" s="17" t="s">
        <v>16</v>
      </c>
      <c r="D20" s="19" t="n">
        <v>0</v>
      </c>
      <c r="E20" s="19" t="s">
        <v>11</v>
      </c>
      <c r="F20" s="19" t="n">
        <v>0</v>
      </c>
      <c r="G20" s="19" t="s">
        <v>11</v>
      </c>
    </row>
    <row r="21" customFormat="false" ht="13.8" hidden="false" customHeight="false" outlineLevel="0" collapsed="false">
      <c r="A21" s="30" t="n">
        <v>2</v>
      </c>
      <c r="B21" s="48" t="s">
        <v>19</v>
      </c>
      <c r="C21" s="32"/>
      <c r="D21" s="33" t="n">
        <v>45927.02</v>
      </c>
      <c r="E21" s="33" t="n">
        <v>53563.93</v>
      </c>
      <c r="F21" s="33" t="n">
        <f aca="false">F22+F26</f>
        <v>34176.58661</v>
      </c>
      <c r="G21" s="33" t="s">
        <v>11</v>
      </c>
    </row>
    <row r="22" customFormat="false" ht="13.8" hidden="false" customHeight="false" outlineLevel="0" collapsed="false">
      <c r="A22" s="34"/>
      <c r="B22" s="35"/>
      <c r="C22" s="49" t="s">
        <v>12</v>
      </c>
      <c r="D22" s="36" t="n">
        <v>45726.02</v>
      </c>
      <c r="E22" s="36" t="n">
        <f aca="false">53563930.44/1000</f>
        <v>53563.93044</v>
      </c>
      <c r="F22" s="36" t="n">
        <f aca="false">34176586.61/1000</f>
        <v>34176.58661</v>
      </c>
      <c r="G22" s="19" t="n">
        <f aca="false">F22/E22*100</f>
        <v>63.8052255113787</v>
      </c>
    </row>
    <row r="23" customFormat="false" ht="13.8" hidden="false" customHeight="false" outlineLevel="0" collapsed="false">
      <c r="A23" s="34"/>
      <c r="B23" s="38"/>
      <c r="C23" s="21" t="s">
        <v>13</v>
      </c>
      <c r="D23" s="29"/>
      <c r="E23" s="29"/>
      <c r="F23" s="29"/>
      <c r="G23" s="29"/>
    </row>
    <row r="24" s="44" customFormat="true" ht="13.8" hidden="false" customHeight="false" outlineLevel="0" collapsed="false">
      <c r="A24" s="34"/>
      <c r="B24" s="40"/>
      <c r="C24" s="41" t="s">
        <v>14</v>
      </c>
      <c r="D24" s="42" t="n">
        <v>15855.43</v>
      </c>
      <c r="E24" s="42" t="n">
        <f aca="false">(1988318.23+11455994.98+2399438.7)/1000</f>
        <v>15843.75191</v>
      </c>
      <c r="F24" s="42" t="n">
        <f aca="false">(1988318.23+8312572.66+1578686.53)/1000</f>
        <v>11879.57742</v>
      </c>
      <c r="G24" s="42" t="n">
        <f aca="false">F24/E24*100</f>
        <v>74.9795723101549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</row>
    <row r="25" customFormat="false" ht="13.8" hidden="false" customHeight="false" outlineLevel="0" collapsed="false">
      <c r="A25" s="34"/>
      <c r="B25" s="40"/>
      <c r="C25" s="45" t="s">
        <v>15</v>
      </c>
      <c r="D25" s="50" t="n">
        <f aca="false">D22-D24</f>
        <v>29870.59</v>
      </c>
      <c r="E25" s="46" t="n">
        <f aca="false">E22-E24</f>
        <v>37720.17853</v>
      </c>
      <c r="F25" s="46" t="n">
        <f aca="false">F22-F24</f>
        <v>22297.00919</v>
      </c>
      <c r="G25" s="46" t="n">
        <f aca="false">F25/E25*100</f>
        <v>59.1116215748197</v>
      </c>
    </row>
    <row r="26" customFormat="false" ht="13.8" hidden="false" customHeight="false" outlineLevel="0" collapsed="false">
      <c r="A26" s="34"/>
      <c r="B26" s="38"/>
      <c r="C26" s="17" t="s">
        <v>16</v>
      </c>
      <c r="D26" s="19" t="n">
        <v>201</v>
      </c>
      <c r="E26" s="19" t="s">
        <v>11</v>
      </c>
      <c r="F26" s="19" t="n">
        <v>0</v>
      </c>
      <c r="G26" s="19" t="s">
        <v>11</v>
      </c>
    </row>
    <row r="27" customFormat="false" ht="13.8" hidden="false" customHeight="false" outlineLevel="0" collapsed="false">
      <c r="A27" s="39"/>
      <c r="B27" s="38"/>
      <c r="C27" s="28" t="s">
        <v>20</v>
      </c>
      <c r="D27" s="29" t="n">
        <v>0</v>
      </c>
      <c r="E27" s="29" t="s">
        <v>11</v>
      </c>
      <c r="F27" s="29" t="n">
        <v>0</v>
      </c>
      <c r="G27" s="29" t="s">
        <v>11</v>
      </c>
    </row>
    <row r="28" customFormat="false" ht="13.8" hidden="false" customHeight="false" outlineLevel="0" collapsed="false">
      <c r="A28" s="51"/>
      <c r="B28" s="38"/>
      <c r="C28" s="52" t="s">
        <v>21</v>
      </c>
      <c r="D28" s="29" t="n">
        <v>201</v>
      </c>
      <c r="E28" s="29" t="s">
        <v>11</v>
      </c>
      <c r="F28" s="29" t="n">
        <v>0</v>
      </c>
      <c r="G28" s="29" t="s">
        <v>11</v>
      </c>
    </row>
    <row r="29" customFormat="false" ht="24.6" hidden="false" customHeight="false" outlineLevel="0" collapsed="false">
      <c r="A29" s="30" t="n">
        <v>3</v>
      </c>
      <c r="B29" s="48" t="s">
        <v>22</v>
      </c>
      <c r="C29" s="32"/>
      <c r="D29" s="33" t="n">
        <v>608694.81</v>
      </c>
      <c r="E29" s="33" t="n">
        <f aca="false">E30</f>
        <v>688511.11648</v>
      </c>
      <c r="F29" s="33" t="n">
        <f aca="false">F30</f>
        <v>533581.97825</v>
      </c>
      <c r="G29" s="33" t="s">
        <v>11</v>
      </c>
    </row>
    <row r="30" customFormat="false" ht="13.8" hidden="false" customHeight="false" outlineLevel="0" collapsed="false">
      <c r="A30" s="34"/>
      <c r="B30" s="35"/>
      <c r="C30" s="49" t="s">
        <v>12</v>
      </c>
      <c r="D30" s="36" t="n">
        <v>608694.81</v>
      </c>
      <c r="E30" s="36" t="n">
        <f aca="false">688511116.48/1000</f>
        <v>688511.11648</v>
      </c>
      <c r="F30" s="36" t="n">
        <f aca="false">533581978.25/1000</f>
        <v>533581.97825</v>
      </c>
      <c r="G30" s="19" t="n">
        <f aca="false">F30/E30*100</f>
        <v>77.497946725672</v>
      </c>
    </row>
    <row r="31" customFormat="false" ht="13.8" hidden="false" customHeight="false" outlineLevel="0" collapsed="false">
      <c r="A31" s="37"/>
      <c r="B31" s="38"/>
      <c r="C31" s="21" t="s">
        <v>13</v>
      </c>
      <c r="D31" s="29"/>
      <c r="E31" s="29"/>
      <c r="F31" s="29"/>
      <c r="G31" s="29"/>
    </row>
    <row r="32" s="44" customFormat="true" ht="13.8" hidden="false" customHeight="false" outlineLevel="0" collapsed="false">
      <c r="A32" s="39"/>
      <c r="B32" s="40"/>
      <c r="C32" s="41" t="s">
        <v>14</v>
      </c>
      <c r="D32" s="42" t="n">
        <v>608176.81</v>
      </c>
      <c r="E32" s="42" t="n">
        <f aca="false">(103380354.48+477660644.2+43775375.03+38313772.47+24862970.3)/1000</f>
        <v>687993.11648</v>
      </c>
      <c r="F32" s="42" t="n">
        <f aca="false">(88034450.06+360863776.18+34556592.88+33651221.65+16155016.08)/1000</f>
        <v>533261.05685</v>
      </c>
      <c r="G32" s="42" t="n">
        <f aca="false">F32/E32*100</f>
        <v>77.5096500352125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</row>
    <row r="33" customFormat="false" ht="15" hidden="false" customHeight="false" outlineLevel="0" collapsed="false">
      <c r="A33" s="39"/>
      <c r="B33" s="40"/>
      <c r="C33" s="45" t="s">
        <v>15</v>
      </c>
      <c r="D33" s="46" t="n">
        <f aca="false">D30-D32</f>
        <v>518</v>
      </c>
      <c r="E33" s="46" t="n">
        <f aca="false">E30-E32</f>
        <v>518.000000000116</v>
      </c>
      <c r="F33" s="46" t="n">
        <f aca="false">F30-F32</f>
        <v>320.921400000108</v>
      </c>
      <c r="G33" s="46" t="n">
        <f aca="false">F33/E33*100</f>
        <v>61.9539382239452</v>
      </c>
    </row>
    <row r="34" customFormat="false" ht="15" hidden="false" customHeight="false" outlineLevel="0" collapsed="false">
      <c r="A34" s="37"/>
      <c r="B34" s="38"/>
      <c r="C34" s="17" t="s">
        <v>16</v>
      </c>
      <c r="D34" s="19" t="n">
        <v>0</v>
      </c>
      <c r="E34" s="19" t="s">
        <v>11</v>
      </c>
      <c r="F34" s="19" t="n">
        <v>0</v>
      </c>
      <c r="G34" s="19" t="n">
        <v>0</v>
      </c>
    </row>
    <row r="35" customFormat="false" ht="31.1" hidden="false" customHeight="true" outlineLevel="0" collapsed="false">
      <c r="A35" s="30" t="n">
        <v>4</v>
      </c>
      <c r="B35" s="53" t="s">
        <v>23</v>
      </c>
      <c r="C35" s="32"/>
      <c r="D35" s="33" t="n">
        <v>107668.38</v>
      </c>
      <c r="E35" s="33" t="n">
        <f aca="false">E36</f>
        <v>89743.02289</v>
      </c>
      <c r="F35" s="33" t="n">
        <f aca="false">F36+F45</f>
        <v>62273.54061</v>
      </c>
      <c r="G35" s="33" t="s">
        <v>11</v>
      </c>
    </row>
    <row r="36" customFormat="false" ht="13.8" hidden="false" customHeight="false" outlineLevel="0" collapsed="false">
      <c r="A36" s="34"/>
      <c r="B36" s="35"/>
      <c r="C36" s="49" t="s">
        <v>12</v>
      </c>
      <c r="D36" s="36" t="n">
        <v>90144</v>
      </c>
      <c r="E36" s="36" t="n">
        <f aca="false">89743022.89/1000</f>
        <v>89743.02289</v>
      </c>
      <c r="F36" s="36" t="n">
        <f aca="false">61008670.61/1000</f>
        <v>61008.67061</v>
      </c>
      <c r="G36" s="19" t="n">
        <f aca="false">F36/E36*100</f>
        <v>67.981519504619</v>
      </c>
    </row>
    <row r="37" customFormat="false" ht="13.8" hidden="false" customHeight="false" outlineLevel="0" collapsed="false">
      <c r="A37" s="37"/>
      <c r="B37" s="38"/>
      <c r="C37" s="21" t="s">
        <v>13</v>
      </c>
      <c r="D37" s="29"/>
      <c r="E37" s="29"/>
      <c r="F37" s="29"/>
      <c r="G37" s="29"/>
    </row>
    <row r="38" s="44" customFormat="true" ht="13.8" hidden="false" customHeight="false" outlineLevel="0" collapsed="false">
      <c r="A38" s="39"/>
      <c r="B38" s="40"/>
      <c r="C38" s="41" t="s">
        <v>14</v>
      </c>
      <c r="D38" s="42" t="n">
        <v>16829.81</v>
      </c>
      <c r="E38" s="42" t="n">
        <f aca="false">(829812.1+3384435.64+10638032.32)/1000</f>
        <v>14852.28006</v>
      </c>
      <c r="F38" s="42" t="n">
        <f aca="false">(168746.56+3142362.09+5472850.52)/1000</f>
        <v>8783.95917</v>
      </c>
      <c r="G38" s="54" t="n">
        <f aca="false">F38/E38*100</f>
        <v>59.1421595506865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</row>
    <row r="39" customFormat="false" ht="13.8" hidden="true" customHeight="false" outlineLevel="0" collapsed="false">
      <c r="A39" s="39"/>
      <c r="B39" s="40"/>
      <c r="C39" s="24"/>
      <c r="D39" s="25"/>
      <c r="E39" s="25"/>
      <c r="F39" s="25"/>
      <c r="G39" s="25"/>
    </row>
    <row r="40" customFormat="false" ht="13.8" hidden="true" customHeight="false" outlineLevel="0" collapsed="false">
      <c r="A40" s="39"/>
      <c r="B40" s="40"/>
      <c r="C40" s="24"/>
      <c r="D40" s="25"/>
      <c r="E40" s="25"/>
      <c r="F40" s="25"/>
      <c r="G40" s="25"/>
    </row>
    <row r="41" customFormat="false" ht="13.8" hidden="true" customHeight="false" outlineLevel="0" collapsed="false">
      <c r="A41" s="39"/>
      <c r="B41" s="40"/>
      <c r="C41" s="24"/>
      <c r="D41" s="25"/>
      <c r="E41" s="25"/>
      <c r="F41" s="25"/>
      <c r="G41" s="25"/>
    </row>
    <row r="42" customFormat="false" ht="15" hidden="true" customHeight="false" outlineLevel="0" collapsed="false">
      <c r="A42" s="39"/>
      <c r="B42" s="40"/>
      <c r="C42" s="24"/>
      <c r="D42" s="25"/>
      <c r="E42" s="25"/>
      <c r="F42" s="25"/>
      <c r="G42" s="25"/>
      <c r="H42" s="55" t="n">
        <v>107636.97</v>
      </c>
    </row>
    <row r="43" customFormat="false" ht="15" hidden="true" customHeight="false" outlineLevel="0" collapsed="false">
      <c r="A43" s="39"/>
      <c r="B43" s="40"/>
      <c r="C43" s="24"/>
      <c r="D43" s="25"/>
      <c r="E43" s="25"/>
      <c r="F43" s="25"/>
      <c r="G43" s="25"/>
      <c r="H43" s="55" t="n">
        <v>376000</v>
      </c>
    </row>
    <row r="44" customFormat="false" ht="13.8" hidden="false" customHeight="false" outlineLevel="0" collapsed="false">
      <c r="A44" s="39"/>
      <c r="B44" s="40"/>
      <c r="C44" s="45" t="s">
        <v>15</v>
      </c>
      <c r="D44" s="46" t="n">
        <f aca="false">D36-D38</f>
        <v>73314.19</v>
      </c>
      <c r="E44" s="46" t="n">
        <f aca="false">E36-E38</f>
        <v>74890.74283</v>
      </c>
      <c r="F44" s="46" t="n">
        <f aca="false">F36-F38</f>
        <v>52224.71144</v>
      </c>
      <c r="G44" s="56" t="n">
        <f aca="false">F44/E44*100</f>
        <v>69.7345352262678</v>
      </c>
    </row>
    <row r="45" customFormat="false" ht="13.8" hidden="false" customHeight="false" outlineLevel="0" collapsed="false">
      <c r="A45" s="37"/>
      <c r="B45" s="38"/>
      <c r="C45" s="17" t="s">
        <v>16</v>
      </c>
      <c r="D45" s="57" t="n">
        <v>17524.38</v>
      </c>
      <c r="E45" s="19" t="s">
        <v>11</v>
      </c>
      <c r="F45" s="19" t="n">
        <f aca="false">F46+F47</f>
        <v>1264.87</v>
      </c>
      <c r="G45" s="19" t="s">
        <v>11</v>
      </c>
    </row>
    <row r="46" customFormat="false" ht="13.8" hidden="false" customHeight="false" outlineLevel="0" collapsed="false">
      <c r="A46" s="37"/>
      <c r="B46" s="38"/>
      <c r="C46" s="28" t="s">
        <v>20</v>
      </c>
      <c r="D46" s="58" t="n">
        <v>0</v>
      </c>
      <c r="E46" s="29" t="s">
        <v>11</v>
      </c>
      <c r="F46" s="29" t="n">
        <v>0</v>
      </c>
      <c r="G46" s="29" t="s">
        <v>11</v>
      </c>
    </row>
    <row r="47" customFormat="false" ht="13.8" hidden="false" customHeight="false" outlineLevel="0" collapsed="false">
      <c r="A47" s="59"/>
      <c r="B47" s="38"/>
      <c r="C47" s="52" t="s">
        <v>21</v>
      </c>
      <c r="D47" s="58" t="n">
        <v>17524.38</v>
      </c>
      <c r="E47" s="29" t="s">
        <v>11</v>
      </c>
      <c r="F47" s="29" t="n">
        <v>1264.87</v>
      </c>
      <c r="G47" s="29" t="s">
        <v>11</v>
      </c>
    </row>
    <row r="48" customFormat="false" ht="47.1" hidden="false" customHeight="true" outlineLevel="0" collapsed="false">
      <c r="A48" s="30" t="n">
        <v>5</v>
      </c>
      <c r="B48" s="53" t="s">
        <v>24</v>
      </c>
      <c r="C48" s="32"/>
      <c r="D48" s="33" t="n">
        <f aca="false">D49+D53</f>
        <v>217027.59</v>
      </c>
      <c r="E48" s="33" t="n">
        <v>215245.38</v>
      </c>
      <c r="F48" s="33" t="n">
        <f aca="false">F49+F53</f>
        <v>156042.61072</v>
      </c>
      <c r="G48" s="33" t="s">
        <v>11</v>
      </c>
    </row>
    <row r="49" customFormat="false" ht="13.8" hidden="false" customHeight="false" outlineLevel="0" collapsed="false">
      <c r="A49" s="34"/>
      <c r="B49" s="35"/>
      <c r="C49" s="49" t="s">
        <v>12</v>
      </c>
      <c r="D49" s="36" t="n">
        <v>216434.74</v>
      </c>
      <c r="E49" s="36" t="n">
        <f aca="false">215245377.42/1000</f>
        <v>215245.37742</v>
      </c>
      <c r="F49" s="36" t="n">
        <f aca="false">155842460.72/1000</f>
        <v>155842.46072</v>
      </c>
      <c r="G49" s="19" t="n">
        <f aca="false">F49/E49*100</f>
        <v>72.4022334825387</v>
      </c>
    </row>
    <row r="50" customFormat="false" ht="15" hidden="false" customHeight="false" outlineLevel="0" collapsed="false">
      <c r="A50" s="37"/>
      <c r="B50" s="38"/>
      <c r="C50" s="21" t="s">
        <v>13</v>
      </c>
      <c r="D50" s="29"/>
      <c r="E50" s="29"/>
      <c r="F50" s="29"/>
      <c r="G50" s="29"/>
    </row>
    <row r="51" s="44" customFormat="true" ht="13.8" hidden="false" customHeight="false" outlineLevel="0" collapsed="false">
      <c r="A51" s="39"/>
      <c r="B51" s="40"/>
      <c r="C51" s="41" t="s">
        <v>14</v>
      </c>
      <c r="D51" s="42" t="n">
        <v>64680.18</v>
      </c>
      <c r="E51" s="42" t="n">
        <f aca="false">(30922250+939948.05+109950+76380+140000+8090987.17+22850800+353535.36)/1000</f>
        <v>63483.85058</v>
      </c>
      <c r="F51" s="42" t="n">
        <f aca="false">(23700577.06+690620.55+109950+76380+127837.65+6807453.7+18327021.01+353535.36)/1000</f>
        <v>50193.37533</v>
      </c>
      <c r="G51" s="42" t="n">
        <f aca="false">F51/E51*100</f>
        <v>79.0647934418347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</row>
    <row r="52" customFormat="false" ht="13.8" hidden="false" customHeight="false" outlineLevel="0" collapsed="false">
      <c r="A52" s="39"/>
      <c r="B52" s="40"/>
      <c r="C52" s="45" t="s">
        <v>15</v>
      </c>
      <c r="D52" s="46" t="n">
        <f aca="false">D49-D51</f>
        <v>151754.56</v>
      </c>
      <c r="E52" s="46" t="n">
        <f aca="false">E49-E51</f>
        <v>151761.52684</v>
      </c>
      <c r="F52" s="46" t="n">
        <f aca="false">F49-F51</f>
        <v>105649.08539</v>
      </c>
      <c r="G52" s="46" t="n">
        <f aca="false">F52/E52*100</f>
        <v>69.6151966772081</v>
      </c>
    </row>
    <row r="53" customFormat="false" ht="13.8" hidden="false" customHeight="false" outlineLevel="0" collapsed="false">
      <c r="A53" s="37"/>
      <c r="B53" s="38"/>
      <c r="C53" s="17" t="s">
        <v>16</v>
      </c>
      <c r="D53" s="19" t="n">
        <v>592.85</v>
      </c>
      <c r="E53" s="19" t="s">
        <v>11</v>
      </c>
      <c r="F53" s="19" t="n">
        <v>200.15</v>
      </c>
      <c r="G53" s="19" t="s">
        <v>11</v>
      </c>
    </row>
    <row r="54" customFormat="false" ht="13.8" hidden="false" customHeight="false" outlineLevel="0" collapsed="false">
      <c r="A54" s="37"/>
      <c r="B54" s="38"/>
      <c r="C54" s="28" t="s">
        <v>20</v>
      </c>
      <c r="D54" s="29" t="n">
        <v>0</v>
      </c>
      <c r="E54" s="29" t="s">
        <v>11</v>
      </c>
      <c r="F54" s="29" t="n">
        <v>0</v>
      </c>
      <c r="G54" s="29" t="s">
        <v>11</v>
      </c>
    </row>
    <row r="55" customFormat="false" ht="13.8" hidden="false" customHeight="false" outlineLevel="0" collapsed="false">
      <c r="A55" s="37"/>
      <c r="B55" s="38"/>
      <c r="C55" s="52" t="s">
        <v>21</v>
      </c>
      <c r="D55" s="29" t="n">
        <v>592.85</v>
      </c>
      <c r="E55" s="29" t="s">
        <v>11</v>
      </c>
      <c r="F55" s="29" t="n">
        <v>200.15</v>
      </c>
      <c r="G55" s="29" t="s">
        <v>11</v>
      </c>
    </row>
    <row r="56" customFormat="false" ht="13.8" hidden="false" customHeight="false" outlineLevel="0" collapsed="false">
      <c r="A56" s="30" t="n">
        <v>6</v>
      </c>
      <c r="B56" s="48" t="s">
        <v>25</v>
      </c>
      <c r="C56" s="32"/>
      <c r="D56" s="33" t="n">
        <v>67249.31</v>
      </c>
      <c r="E56" s="33" t="n">
        <f aca="false">E57</f>
        <v>57976.76031</v>
      </c>
      <c r="F56" s="33" t="n">
        <f aca="false">F57</f>
        <v>31902.09873</v>
      </c>
      <c r="G56" s="33" t="s">
        <v>11</v>
      </c>
    </row>
    <row r="57" customFormat="false" ht="13.8" hidden="false" customHeight="false" outlineLevel="0" collapsed="false">
      <c r="A57" s="34"/>
      <c r="B57" s="35"/>
      <c r="C57" s="49" t="s">
        <v>12</v>
      </c>
      <c r="D57" s="36" t="n">
        <v>67249.31</v>
      </c>
      <c r="E57" s="36" t="n">
        <f aca="false">57976760.31/1000</f>
        <v>57976.76031</v>
      </c>
      <c r="F57" s="36" t="n">
        <f aca="false">31902098.73/1000</f>
        <v>31902.09873</v>
      </c>
      <c r="G57" s="19" t="n">
        <f aca="false">F57/E57*100</f>
        <v>55.0256664212012</v>
      </c>
    </row>
    <row r="58" customFormat="false" ht="15" hidden="false" customHeight="false" outlineLevel="0" collapsed="false">
      <c r="A58" s="37"/>
      <c r="B58" s="38"/>
      <c r="C58" s="21" t="s">
        <v>13</v>
      </c>
      <c r="D58" s="29"/>
      <c r="E58" s="29"/>
      <c r="F58" s="29"/>
      <c r="G58" s="29"/>
    </row>
    <row r="59" s="44" customFormat="true" ht="13.8" hidden="false" customHeight="false" outlineLevel="0" collapsed="false">
      <c r="A59" s="39"/>
      <c r="B59" s="40"/>
      <c r="C59" s="41" t="s">
        <v>14</v>
      </c>
      <c r="D59" s="42" t="n">
        <v>0</v>
      </c>
      <c r="E59" s="42" t="n">
        <v>0</v>
      </c>
      <c r="F59" s="42" t="n">
        <v>0</v>
      </c>
      <c r="G59" s="42" t="n"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</row>
    <row r="60" customFormat="false" ht="13.8" hidden="false" customHeight="false" outlineLevel="0" collapsed="false">
      <c r="A60" s="39"/>
      <c r="B60" s="40"/>
      <c r="C60" s="45" t="s">
        <v>15</v>
      </c>
      <c r="D60" s="46" t="n">
        <v>67249.31</v>
      </c>
      <c r="E60" s="46" t="n">
        <v>57976.76</v>
      </c>
      <c r="F60" s="46" t="n">
        <v>31902.1</v>
      </c>
      <c r="G60" s="46" t="n">
        <f aca="false">F60/E60*100</f>
        <v>55.0256689059547</v>
      </c>
    </row>
    <row r="61" customFormat="false" ht="13.8" hidden="false" customHeight="false" outlineLevel="0" collapsed="false">
      <c r="A61" s="37"/>
      <c r="B61" s="38"/>
      <c r="C61" s="17" t="s">
        <v>16</v>
      </c>
      <c r="D61" s="19" t="n">
        <v>0</v>
      </c>
      <c r="E61" s="19" t="s">
        <v>11</v>
      </c>
      <c r="F61" s="19" t="n">
        <v>0</v>
      </c>
      <c r="G61" s="19" t="s">
        <v>11</v>
      </c>
    </row>
    <row r="62" customFormat="false" ht="13.8" hidden="false" customHeight="false" outlineLevel="0" collapsed="false">
      <c r="A62" s="30" t="n">
        <v>7</v>
      </c>
      <c r="B62" s="48" t="s">
        <v>26</v>
      </c>
      <c r="C62" s="32"/>
      <c r="D62" s="60" t="n">
        <v>47139.03</v>
      </c>
      <c r="E62" s="60" t="n">
        <v>47215.54</v>
      </c>
      <c r="F62" s="60" t="n">
        <v>33157.23</v>
      </c>
      <c r="G62" s="33" t="s">
        <v>11</v>
      </c>
    </row>
    <row r="63" customFormat="false" ht="13.8" hidden="false" customHeight="false" outlineLevel="0" collapsed="false">
      <c r="A63" s="34"/>
      <c r="B63" s="35"/>
      <c r="C63" s="49" t="s">
        <v>12</v>
      </c>
      <c r="D63" s="61" t="n">
        <v>47139.03</v>
      </c>
      <c r="E63" s="25" t="n">
        <f aca="false">47215536.54/1000</f>
        <v>47215.53654</v>
      </c>
      <c r="F63" s="36" t="n">
        <f aca="false">33157228.53/1000</f>
        <v>33157.22853</v>
      </c>
      <c r="G63" s="19" t="n">
        <f aca="false">F63/E63*100</f>
        <v>70.225249906691</v>
      </c>
    </row>
    <row r="64" customFormat="false" ht="15" hidden="false" customHeight="false" outlineLevel="0" collapsed="false">
      <c r="A64" s="37"/>
      <c r="B64" s="38"/>
      <c r="C64" s="21" t="s">
        <v>13</v>
      </c>
      <c r="D64" s="29"/>
      <c r="E64" s="29"/>
      <c r="F64" s="29"/>
      <c r="G64" s="29"/>
    </row>
    <row r="65" s="44" customFormat="true" ht="13.8" hidden="false" customHeight="false" outlineLevel="0" collapsed="false">
      <c r="A65" s="39"/>
      <c r="B65" s="40"/>
      <c r="C65" s="41" t="s">
        <v>14</v>
      </c>
      <c r="D65" s="42" t="n">
        <v>0</v>
      </c>
      <c r="E65" s="42" t="n">
        <v>0</v>
      </c>
      <c r="F65" s="42" t="n">
        <v>0</v>
      </c>
      <c r="G65" s="42" t="n"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</row>
    <row r="66" customFormat="false" ht="13.8" hidden="false" customHeight="false" outlineLevel="0" collapsed="false">
      <c r="A66" s="39"/>
      <c r="B66" s="40"/>
      <c r="C66" s="45" t="s">
        <v>15</v>
      </c>
      <c r="D66" s="46" t="n">
        <v>47139.03</v>
      </c>
      <c r="E66" s="46" t="n">
        <v>47215.54</v>
      </c>
      <c r="F66" s="46" t="n">
        <v>33157.23</v>
      </c>
      <c r="G66" s="62" t="n">
        <f aca="false">F66/E66*100</f>
        <v>70.2252478738992</v>
      </c>
    </row>
    <row r="67" customFormat="false" ht="15" hidden="false" customHeight="false" outlineLevel="0" collapsed="false">
      <c r="A67" s="37"/>
      <c r="B67" s="38"/>
      <c r="C67" s="17" t="s">
        <v>16</v>
      </c>
      <c r="D67" s="19" t="n">
        <v>0</v>
      </c>
      <c r="E67" s="19" t="s">
        <v>11</v>
      </c>
      <c r="F67" s="19" t="n">
        <v>0</v>
      </c>
      <c r="G67" s="19" t="n">
        <v>0</v>
      </c>
    </row>
    <row r="68" customFormat="false" ht="36.15" hidden="false" customHeight="true" outlineLevel="0" collapsed="false">
      <c r="A68" s="30" t="n">
        <v>8</v>
      </c>
      <c r="B68" s="53" t="s">
        <v>27</v>
      </c>
      <c r="C68" s="32"/>
      <c r="D68" s="33" t="n">
        <v>1240</v>
      </c>
      <c r="E68" s="33" t="n">
        <v>390</v>
      </c>
      <c r="F68" s="33" t="n">
        <f aca="false">F69+F73</f>
        <v>898.48</v>
      </c>
      <c r="G68" s="33" t="s">
        <v>11</v>
      </c>
    </row>
    <row r="69" customFormat="false" ht="13.8" hidden="false" customHeight="false" outlineLevel="0" collapsed="false">
      <c r="A69" s="37"/>
      <c r="B69" s="38"/>
      <c r="C69" s="63" t="s">
        <v>12</v>
      </c>
      <c r="D69" s="64" t="n">
        <v>390</v>
      </c>
      <c r="E69" s="64" t="n">
        <v>390</v>
      </c>
      <c r="F69" s="64" t="n">
        <v>111.88</v>
      </c>
      <c r="G69" s="19" t="n">
        <f aca="false">F69/E69*100</f>
        <v>28.6871794871795</v>
      </c>
    </row>
    <row r="70" customFormat="false" ht="13.8" hidden="false" customHeight="false" outlineLevel="0" collapsed="false">
      <c r="A70" s="37"/>
      <c r="B70" s="38"/>
      <c r="C70" s="21" t="s">
        <v>13</v>
      </c>
      <c r="D70" s="29"/>
      <c r="E70" s="29"/>
      <c r="F70" s="29"/>
      <c r="G70" s="29"/>
    </row>
    <row r="71" s="44" customFormat="true" ht="13.8" hidden="false" customHeight="false" outlineLevel="0" collapsed="false">
      <c r="A71" s="37"/>
      <c r="B71" s="38"/>
      <c r="C71" s="41" t="s">
        <v>14</v>
      </c>
      <c r="D71" s="42" t="n">
        <v>0</v>
      </c>
      <c r="E71" s="42" t="n">
        <v>0</v>
      </c>
      <c r="F71" s="42" t="n">
        <v>0</v>
      </c>
      <c r="G71" s="42" t="n"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</row>
    <row r="72" customFormat="false" ht="13.8" hidden="false" customHeight="false" outlineLevel="0" collapsed="false">
      <c r="A72" s="37"/>
      <c r="B72" s="38"/>
      <c r="C72" s="45" t="s">
        <v>15</v>
      </c>
      <c r="D72" s="46" t="n">
        <v>390</v>
      </c>
      <c r="E72" s="46" t="n">
        <v>390</v>
      </c>
      <c r="F72" s="46" t="n">
        <v>111.88</v>
      </c>
      <c r="G72" s="46" t="n">
        <f aca="false">F72/E72*100</f>
        <v>28.6871794871795</v>
      </c>
    </row>
    <row r="73" customFormat="false" ht="13.8" hidden="false" customHeight="false" outlineLevel="0" collapsed="false">
      <c r="A73" s="37"/>
      <c r="B73" s="38"/>
      <c r="C73" s="17" t="s">
        <v>16</v>
      </c>
      <c r="D73" s="19" t="n">
        <v>850</v>
      </c>
      <c r="E73" s="19" t="s">
        <v>11</v>
      </c>
      <c r="F73" s="19" t="n">
        <v>786.6</v>
      </c>
      <c r="G73" s="19" t="s">
        <v>11</v>
      </c>
    </row>
    <row r="74" customFormat="false" ht="13.8" hidden="false" customHeight="false" outlineLevel="0" collapsed="false">
      <c r="A74" s="37"/>
      <c r="B74" s="38"/>
      <c r="C74" s="28" t="s">
        <v>20</v>
      </c>
      <c r="D74" s="29" t="n">
        <v>835</v>
      </c>
      <c r="E74" s="29" t="s">
        <v>11</v>
      </c>
      <c r="F74" s="29" t="n">
        <v>786.6</v>
      </c>
      <c r="G74" s="29" t="s">
        <v>11</v>
      </c>
    </row>
    <row r="75" customFormat="false" ht="13.8" hidden="false" customHeight="false" outlineLevel="0" collapsed="false">
      <c r="A75" s="37"/>
      <c r="B75" s="38"/>
      <c r="C75" s="52" t="s">
        <v>21</v>
      </c>
      <c r="D75" s="29" t="n">
        <v>15</v>
      </c>
      <c r="E75" s="29" t="s">
        <v>11</v>
      </c>
      <c r="F75" s="29" t="n">
        <v>0</v>
      </c>
      <c r="G75" s="29" t="s">
        <v>11</v>
      </c>
    </row>
    <row r="76" customFormat="false" ht="24.6" hidden="false" customHeight="false" outlineLevel="0" collapsed="false">
      <c r="A76" s="30" t="n">
        <v>9</v>
      </c>
      <c r="B76" s="48" t="s">
        <v>28</v>
      </c>
      <c r="C76" s="32"/>
      <c r="D76" s="33" t="n">
        <v>7234.41</v>
      </c>
      <c r="E76" s="33" t="n">
        <f aca="false">E77</f>
        <v>6763.31062</v>
      </c>
      <c r="F76" s="33" t="n">
        <f aca="false">F77+F81</f>
        <v>4279.52507</v>
      </c>
      <c r="G76" s="33" t="s">
        <v>11</v>
      </c>
    </row>
    <row r="77" customFormat="false" ht="13.8" hidden="false" customHeight="false" outlineLevel="0" collapsed="false">
      <c r="A77" s="34"/>
      <c r="B77" s="35"/>
      <c r="C77" s="49" t="s">
        <v>12</v>
      </c>
      <c r="D77" s="36" t="n">
        <v>6763.31</v>
      </c>
      <c r="E77" s="36" t="n">
        <f aca="false">6763310.62/1000</f>
        <v>6763.31062</v>
      </c>
      <c r="F77" s="36" t="n">
        <f aca="false">4279525.07/1000</f>
        <v>4279.52507</v>
      </c>
      <c r="G77" s="19" t="n">
        <f aca="false">F77/E77*100</f>
        <v>63.2755954952724</v>
      </c>
    </row>
    <row r="78" customFormat="false" ht="13.8" hidden="false" customHeight="false" outlineLevel="0" collapsed="false">
      <c r="A78" s="37"/>
      <c r="B78" s="38"/>
      <c r="C78" s="21" t="s">
        <v>13</v>
      </c>
      <c r="D78" s="29"/>
      <c r="E78" s="29"/>
      <c r="F78" s="29"/>
      <c r="G78" s="29"/>
    </row>
    <row r="79" s="44" customFormat="true" ht="13.8" hidden="false" customHeight="false" outlineLevel="0" collapsed="false">
      <c r="A79" s="39"/>
      <c r="B79" s="40"/>
      <c r="C79" s="41" t="s">
        <v>14</v>
      </c>
      <c r="D79" s="42" t="n">
        <v>2511.79</v>
      </c>
      <c r="E79" s="42" t="n">
        <f aca="false">(307772.21+2204018.41)/1000</f>
        <v>2511.79062</v>
      </c>
      <c r="F79" s="42" t="n">
        <f aca="false">(307772.21+1524970.3)/1000</f>
        <v>1832.74251</v>
      </c>
      <c r="G79" s="42" t="n">
        <f aca="false">F79/E79*100</f>
        <v>72.9655766450788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</row>
    <row r="80" customFormat="false" ht="13.8" hidden="false" customHeight="false" outlineLevel="0" collapsed="false">
      <c r="A80" s="65"/>
      <c r="B80" s="66"/>
      <c r="C80" s="45" t="s">
        <v>15</v>
      </c>
      <c r="D80" s="46" t="n">
        <v>4251.52</v>
      </c>
      <c r="E80" s="46" t="n">
        <f aca="false">E77-E79</f>
        <v>4251.52</v>
      </c>
      <c r="F80" s="46" t="n">
        <f aca="false">F77-F79</f>
        <v>2446.78256</v>
      </c>
      <c r="G80" s="46" t="n">
        <f aca="false">F80/E80*100</f>
        <v>57.5507714887852</v>
      </c>
    </row>
    <row r="81" customFormat="false" ht="13.8" hidden="false" customHeight="false" outlineLevel="0" collapsed="false">
      <c r="A81" s="67"/>
      <c r="B81" s="68"/>
      <c r="C81" s="17" t="s">
        <v>16</v>
      </c>
      <c r="D81" s="19" t="n">
        <v>471.1</v>
      </c>
      <c r="E81" s="19" t="s">
        <v>11</v>
      </c>
      <c r="F81" s="19" t="n">
        <v>0</v>
      </c>
      <c r="G81" s="19" t="s">
        <v>11</v>
      </c>
    </row>
    <row r="82" customFormat="false" ht="13.8" hidden="false" customHeight="false" outlineLevel="0" collapsed="false">
      <c r="A82" s="67"/>
      <c r="B82" s="68"/>
      <c r="C82" s="28" t="s">
        <v>20</v>
      </c>
      <c r="D82" s="29" t="n">
        <v>426.1</v>
      </c>
      <c r="E82" s="29" t="s">
        <v>11</v>
      </c>
      <c r="F82" s="29" t="n">
        <v>0</v>
      </c>
      <c r="G82" s="29" t="s">
        <v>11</v>
      </c>
    </row>
    <row r="83" customFormat="false" ht="13.8" hidden="false" customHeight="false" outlineLevel="0" collapsed="false">
      <c r="A83" s="67"/>
      <c r="B83" s="68"/>
      <c r="C83" s="52" t="s">
        <v>21</v>
      </c>
      <c r="D83" s="29" t="n">
        <v>45</v>
      </c>
      <c r="E83" s="29" t="s">
        <v>11</v>
      </c>
      <c r="F83" s="29" t="n">
        <v>0</v>
      </c>
      <c r="G83" s="29" t="s">
        <v>11</v>
      </c>
    </row>
    <row r="84" customFormat="false" ht="24.6" hidden="false" customHeight="false" outlineLevel="0" collapsed="false">
      <c r="A84" s="30" t="n">
        <v>10</v>
      </c>
      <c r="B84" s="53" t="s">
        <v>29</v>
      </c>
      <c r="C84" s="32"/>
      <c r="D84" s="33" t="n">
        <v>144821.26</v>
      </c>
      <c r="E84" s="33" t="n">
        <v>256435.11</v>
      </c>
      <c r="F84" s="33" t="n">
        <f aca="false">F85+F89</f>
        <v>130596.17216</v>
      </c>
      <c r="G84" s="33" t="s">
        <v>11</v>
      </c>
    </row>
    <row r="85" customFormat="false" ht="13.8" hidden="false" customHeight="false" outlineLevel="0" collapsed="false">
      <c r="A85" s="34"/>
      <c r="B85" s="69"/>
      <c r="C85" s="49" t="s">
        <v>12</v>
      </c>
      <c r="D85" s="36" t="n">
        <v>144821.26</v>
      </c>
      <c r="E85" s="36" t="n">
        <f aca="false">256435113.61/1000</f>
        <v>256435.11361</v>
      </c>
      <c r="F85" s="36" t="n">
        <f aca="false">130034932.16/1000</f>
        <v>130034.93216</v>
      </c>
      <c r="G85" s="19" t="n">
        <f aca="false">F85/E85*100</f>
        <v>50.708707684145</v>
      </c>
    </row>
    <row r="86" customFormat="false" ht="13.8" hidden="false" customHeight="false" outlineLevel="0" collapsed="false">
      <c r="A86" s="37"/>
      <c r="B86" s="38"/>
      <c r="C86" s="21" t="s">
        <v>13</v>
      </c>
      <c r="D86" s="29"/>
      <c r="E86" s="29"/>
      <c r="F86" s="29"/>
      <c r="G86" s="29"/>
    </row>
    <row r="87" s="44" customFormat="true" ht="13.8" hidden="false" customHeight="false" outlineLevel="0" collapsed="false">
      <c r="A87" s="39"/>
      <c r="B87" s="40"/>
      <c r="C87" s="41" t="s">
        <v>14</v>
      </c>
      <c r="D87" s="42" t="n">
        <v>100878.6</v>
      </c>
      <c r="E87" s="42" t="n">
        <f aca="false">(5200603.2+118457878.38+72584351.58)/1000</f>
        <v>196242.83316</v>
      </c>
      <c r="F87" s="42" t="n">
        <f aca="false">(3694006.44+28954735.76+59942274.41)/1000</f>
        <v>92591.01661</v>
      </c>
      <c r="G87" s="42" t="n">
        <f aca="false">F87/E87*100</f>
        <v>47.1818588832281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</row>
    <row r="88" customFormat="false" ht="13.8" hidden="false" customHeight="false" outlineLevel="0" collapsed="false">
      <c r="A88" s="39"/>
      <c r="B88" s="40"/>
      <c r="C88" s="45" t="s">
        <v>15</v>
      </c>
      <c r="D88" s="46" t="n">
        <v>43942.66</v>
      </c>
      <c r="E88" s="46" t="n">
        <f aca="false">E85-E87</f>
        <v>60192.28045</v>
      </c>
      <c r="F88" s="46" t="n">
        <f aca="false">F85-F87</f>
        <v>37443.91555</v>
      </c>
      <c r="G88" s="46" t="n">
        <f aca="false">F88/E88*100</f>
        <v>62.2071721989393</v>
      </c>
    </row>
    <row r="89" customFormat="false" ht="13.8" hidden="false" customHeight="false" outlineLevel="0" collapsed="false">
      <c r="A89" s="39"/>
      <c r="B89" s="40"/>
      <c r="C89" s="17" t="s">
        <v>16</v>
      </c>
      <c r="D89" s="19" t="n">
        <v>0</v>
      </c>
      <c r="E89" s="19" t="s">
        <v>11</v>
      </c>
      <c r="F89" s="19" t="n">
        <v>561.24</v>
      </c>
      <c r="G89" s="19" t="s">
        <v>11</v>
      </c>
    </row>
    <row r="90" customFormat="false" ht="13.8" hidden="false" customHeight="false" outlineLevel="0" collapsed="false">
      <c r="A90" s="39"/>
      <c r="B90" s="40"/>
      <c r="C90" s="28" t="s">
        <v>20</v>
      </c>
      <c r="D90" s="29" t="n">
        <v>0</v>
      </c>
      <c r="E90" s="29" t="s">
        <v>11</v>
      </c>
      <c r="F90" s="29" t="n">
        <v>561.24</v>
      </c>
      <c r="G90" s="29" t="s">
        <v>11</v>
      </c>
    </row>
    <row r="91" customFormat="false" ht="13.8" hidden="false" customHeight="false" outlineLevel="0" collapsed="false">
      <c r="A91" s="37"/>
      <c r="B91" s="38"/>
      <c r="C91" s="52" t="s">
        <v>21</v>
      </c>
      <c r="D91" s="29" t="n">
        <v>0</v>
      </c>
      <c r="E91" s="29" t="s">
        <v>11</v>
      </c>
      <c r="F91" s="29" t="n">
        <v>0</v>
      </c>
      <c r="G91" s="29" t="s">
        <v>11</v>
      </c>
    </row>
    <row r="92" customFormat="false" ht="41.65" hidden="false" customHeight="true" outlineLevel="0" collapsed="false">
      <c r="A92" s="30" t="n">
        <v>11</v>
      </c>
      <c r="B92" s="53" t="s">
        <v>30</v>
      </c>
      <c r="C92" s="32"/>
      <c r="D92" s="33" t="n">
        <f aca="false">D93+D97</f>
        <v>10447.56</v>
      </c>
      <c r="E92" s="33" t="n">
        <f aca="false">E93</f>
        <v>9896.646</v>
      </c>
      <c r="F92" s="33" t="n">
        <f aca="false">F93+F97</f>
        <v>6479.996</v>
      </c>
      <c r="G92" s="33" t="s">
        <v>11</v>
      </c>
    </row>
    <row r="93" customFormat="false" ht="13.8" hidden="false" customHeight="false" outlineLevel="0" collapsed="false">
      <c r="A93" s="34"/>
      <c r="B93" s="35"/>
      <c r="C93" s="49" t="s">
        <v>12</v>
      </c>
      <c r="D93" s="36" t="n">
        <f aca="false">D95+D96</f>
        <v>9896.65</v>
      </c>
      <c r="E93" s="36" t="n">
        <f aca="false">9896646/1000</f>
        <v>9896.646</v>
      </c>
      <c r="F93" s="36" t="n">
        <f aca="false">5296646/1000</f>
        <v>5296.646</v>
      </c>
      <c r="G93" s="70" t="n">
        <f aca="false">F93/E93*100</f>
        <v>53.5196065414485</v>
      </c>
    </row>
    <row r="94" customFormat="false" ht="13.8" hidden="false" customHeight="false" outlineLevel="0" collapsed="false">
      <c r="A94" s="37"/>
      <c r="B94" s="38"/>
      <c r="C94" s="21" t="s">
        <v>13</v>
      </c>
      <c r="D94" s="29"/>
      <c r="E94" s="29"/>
      <c r="F94" s="29"/>
      <c r="G94" s="29"/>
    </row>
    <row r="95" s="44" customFormat="true" ht="13.8" hidden="false" customHeight="false" outlineLevel="0" collapsed="false">
      <c r="A95" s="39"/>
      <c r="B95" s="40"/>
      <c r="C95" s="41" t="s">
        <v>14</v>
      </c>
      <c r="D95" s="42" t="n">
        <v>281.82</v>
      </c>
      <c r="E95" s="42" t="n">
        <v>281.82</v>
      </c>
      <c r="F95" s="42" t="n">
        <v>281.82</v>
      </c>
      <c r="G95" s="42" t="n">
        <f aca="false">F95/E95*100</f>
        <v>100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</row>
    <row r="96" customFormat="false" ht="13.8" hidden="false" customHeight="false" outlineLevel="0" collapsed="false">
      <c r="A96" s="39"/>
      <c r="B96" s="40"/>
      <c r="C96" s="45" t="s">
        <v>15</v>
      </c>
      <c r="D96" s="46" t="n">
        <v>9614.83</v>
      </c>
      <c r="E96" s="46" t="n">
        <f aca="false">E93-E95</f>
        <v>9614.826</v>
      </c>
      <c r="F96" s="46" t="n">
        <f aca="false">F93-F95</f>
        <v>5014.826</v>
      </c>
      <c r="G96" s="71" t="n">
        <f aca="false">F96/E96*100</f>
        <v>52.1572205258837</v>
      </c>
    </row>
    <row r="97" customFormat="false" ht="13.8" hidden="false" customHeight="false" outlineLevel="0" collapsed="false">
      <c r="A97" s="37"/>
      <c r="B97" s="38"/>
      <c r="C97" s="17" t="s">
        <v>16</v>
      </c>
      <c r="D97" s="19" t="n">
        <v>550.91</v>
      </c>
      <c r="E97" s="19" t="s">
        <v>11</v>
      </c>
      <c r="F97" s="19" t="n">
        <v>1183.35</v>
      </c>
      <c r="G97" s="19" t="s">
        <v>11</v>
      </c>
    </row>
    <row r="98" customFormat="false" ht="13.8" hidden="false" customHeight="false" outlineLevel="0" collapsed="false">
      <c r="A98" s="37"/>
      <c r="B98" s="38"/>
      <c r="C98" s="28" t="s">
        <v>20</v>
      </c>
      <c r="D98" s="29" t="n">
        <v>0</v>
      </c>
      <c r="E98" s="29" t="s">
        <v>11</v>
      </c>
      <c r="F98" s="29" t="n">
        <v>0</v>
      </c>
      <c r="G98" s="29" t="s">
        <v>11</v>
      </c>
    </row>
    <row r="99" customFormat="false" ht="13.8" hidden="false" customHeight="false" outlineLevel="0" collapsed="false">
      <c r="A99" s="37"/>
      <c r="B99" s="38"/>
      <c r="C99" s="52" t="s">
        <v>21</v>
      </c>
      <c r="D99" s="29" t="n">
        <v>550.91</v>
      </c>
      <c r="E99" s="29" t="s">
        <v>11</v>
      </c>
      <c r="F99" s="29" t="n">
        <v>1183.35</v>
      </c>
      <c r="G99" s="29" t="s">
        <v>11</v>
      </c>
    </row>
    <row r="100" customFormat="false" ht="30.5" hidden="false" customHeight="true" outlineLevel="0" collapsed="false">
      <c r="A100" s="30" t="n">
        <v>12</v>
      </c>
      <c r="B100" s="53" t="s">
        <v>31</v>
      </c>
      <c r="C100" s="32"/>
      <c r="D100" s="33" t="n">
        <v>35320.3654</v>
      </c>
      <c r="E100" s="33" t="n">
        <v>52357.13</v>
      </c>
      <c r="F100" s="33" t="n">
        <v>37612.42</v>
      </c>
      <c r="G100" s="33" t="s">
        <v>11</v>
      </c>
    </row>
    <row r="101" customFormat="false" ht="13.8" hidden="false" customHeight="false" outlineLevel="0" collapsed="false">
      <c r="A101" s="34"/>
      <c r="B101" s="35"/>
      <c r="C101" s="49" t="s">
        <v>12</v>
      </c>
      <c r="D101" s="36" t="n">
        <v>35320.3654</v>
      </c>
      <c r="E101" s="70" t="n">
        <f aca="false">52357125.4/1000</f>
        <v>52357.1254</v>
      </c>
      <c r="F101" s="70" t="n">
        <f aca="false">37612422.67/1000</f>
        <v>37612.42267</v>
      </c>
      <c r="G101" s="70" t="n">
        <f aca="false">F101/E101*100</f>
        <v>71.8382118625634</v>
      </c>
    </row>
    <row r="102" customFormat="false" ht="13.8" hidden="false" customHeight="false" outlineLevel="0" collapsed="false">
      <c r="A102" s="37"/>
      <c r="B102" s="38"/>
      <c r="C102" s="21" t="s">
        <v>13</v>
      </c>
      <c r="D102" s="29"/>
      <c r="E102" s="29"/>
      <c r="F102" s="29"/>
      <c r="G102" s="29"/>
    </row>
    <row r="103" s="44" customFormat="true" ht="13.8" hidden="false" customHeight="false" outlineLevel="0" collapsed="false">
      <c r="A103" s="39"/>
      <c r="B103" s="40"/>
      <c r="C103" s="41" t="s">
        <v>14</v>
      </c>
      <c r="D103" s="42" t="n">
        <v>34985.34503</v>
      </c>
      <c r="E103" s="42" t="n">
        <f aca="false">52005068.27/1000</f>
        <v>52005.06827</v>
      </c>
      <c r="F103" s="42" t="n">
        <f aca="false">37486697.97/1000</f>
        <v>37486.69797</v>
      </c>
      <c r="G103" s="42" t="n">
        <f aca="false">F103/E103*100</f>
        <v>72.0827781157338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</row>
    <row r="104" customFormat="false" ht="13.8" hidden="false" customHeight="false" outlineLevel="0" collapsed="false">
      <c r="A104" s="39"/>
      <c r="B104" s="40"/>
      <c r="C104" s="45" t="s">
        <v>15</v>
      </c>
      <c r="D104" s="72" t="n">
        <v>335.02037</v>
      </c>
      <c r="E104" s="46" t="n">
        <f aca="false">E101-E103</f>
        <v>352.057129999994</v>
      </c>
      <c r="F104" s="46" t="n">
        <f aca="false">F101-F103</f>
        <v>125.724699999999</v>
      </c>
      <c r="G104" s="46" t="n">
        <f aca="false">F104/E104*100</f>
        <v>35.7114483095403</v>
      </c>
    </row>
    <row r="105" customFormat="false" ht="15" hidden="false" customHeight="false" outlineLevel="0" collapsed="false">
      <c r="A105" s="59"/>
      <c r="B105" s="47"/>
      <c r="C105" s="17" t="s">
        <v>16</v>
      </c>
      <c r="D105" s="19" t="n">
        <v>0</v>
      </c>
      <c r="E105" s="19" t="s">
        <v>11</v>
      </c>
      <c r="F105" s="19" t="n">
        <v>0</v>
      </c>
      <c r="G105" s="19" t="s">
        <v>11</v>
      </c>
    </row>
    <row r="106" customFormat="false" ht="48.6" hidden="false" customHeight="true" outlineLevel="0" collapsed="false">
      <c r="A106" s="30" t="n">
        <v>13</v>
      </c>
      <c r="B106" s="53" t="s">
        <v>32</v>
      </c>
      <c r="C106" s="32"/>
      <c r="D106" s="33" t="n">
        <v>27624.1</v>
      </c>
      <c r="E106" s="33" t="n">
        <f aca="false">E107</f>
        <v>21743.73617</v>
      </c>
      <c r="F106" s="33" t="n">
        <f aca="false">F107+F111</f>
        <v>16705.95945</v>
      </c>
      <c r="G106" s="33" t="s">
        <v>11</v>
      </c>
    </row>
    <row r="107" customFormat="false" ht="13.8" hidden="false" customHeight="false" outlineLevel="0" collapsed="false">
      <c r="A107" s="34"/>
      <c r="B107" s="35"/>
      <c r="C107" s="49" t="s">
        <v>12</v>
      </c>
      <c r="D107" s="36" t="n">
        <v>27624.1</v>
      </c>
      <c r="E107" s="36" t="n">
        <f aca="false">21743736.17/1000</f>
        <v>21743.73617</v>
      </c>
      <c r="F107" s="36" t="n">
        <f aca="false">16705959.45/1000</f>
        <v>16705.95945</v>
      </c>
      <c r="G107" s="19" t="n">
        <f aca="false">F107/E107*100</f>
        <v>76.8311357320889</v>
      </c>
    </row>
    <row r="108" customFormat="false" ht="13.8" hidden="false" customHeight="false" outlineLevel="0" collapsed="false">
      <c r="A108" s="37"/>
      <c r="B108" s="38"/>
      <c r="C108" s="21" t="s">
        <v>13</v>
      </c>
      <c r="D108" s="29"/>
      <c r="E108" s="29"/>
      <c r="F108" s="29"/>
      <c r="G108" s="29"/>
    </row>
    <row r="109" s="44" customFormat="true" ht="13.8" hidden="false" customHeight="false" outlineLevel="0" collapsed="false">
      <c r="A109" s="39"/>
      <c r="B109" s="40"/>
      <c r="C109" s="41" t="s">
        <v>14</v>
      </c>
      <c r="D109" s="42" t="n">
        <v>141.73</v>
      </c>
      <c r="E109" s="42" t="n">
        <f aca="false">(100000+41731.19)/1000</f>
        <v>141.73119</v>
      </c>
      <c r="F109" s="42" t="n">
        <f aca="false">(59921.99+22250)/1000</f>
        <v>82.17199</v>
      </c>
      <c r="G109" s="42" t="n">
        <f aca="false">F109/E109*100</f>
        <v>57.9773513508212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</row>
    <row r="110" customFormat="false" ht="13.8" hidden="false" customHeight="false" outlineLevel="0" collapsed="false">
      <c r="A110" s="39"/>
      <c r="B110" s="40"/>
      <c r="C110" s="45" t="s">
        <v>15</v>
      </c>
      <c r="D110" s="46" t="n">
        <v>27482.37</v>
      </c>
      <c r="E110" s="46" t="n">
        <f aca="false">E107-E109</f>
        <v>21602.00498</v>
      </c>
      <c r="F110" s="46" t="n">
        <f aca="false">F107-F109</f>
        <v>16623.78746</v>
      </c>
      <c r="G110" s="46" t="n">
        <f aca="false">F110/E110*100</f>
        <v>76.9548357913581</v>
      </c>
    </row>
    <row r="111" customFormat="false" ht="15" hidden="false" customHeight="false" outlineLevel="0" collapsed="false">
      <c r="A111" s="37"/>
      <c r="B111" s="38"/>
      <c r="C111" s="17" t="s">
        <v>16</v>
      </c>
      <c r="D111" s="19" t="n">
        <v>0</v>
      </c>
      <c r="E111" s="19" t="s">
        <v>11</v>
      </c>
      <c r="F111" s="19" t="n">
        <v>0</v>
      </c>
      <c r="G111" s="19" t="n">
        <v>0</v>
      </c>
    </row>
    <row r="112" customFormat="false" ht="42.95" hidden="false" customHeight="true" outlineLevel="0" collapsed="false">
      <c r="A112" s="30" t="n">
        <v>14</v>
      </c>
      <c r="B112" s="53" t="s">
        <v>33</v>
      </c>
      <c r="C112" s="32"/>
      <c r="D112" s="33" t="n">
        <v>55084.01</v>
      </c>
      <c r="E112" s="33" t="n">
        <v>57503.17</v>
      </c>
      <c r="F112" s="33" t="n">
        <v>35877.82</v>
      </c>
      <c r="G112" s="33" t="s">
        <v>11</v>
      </c>
    </row>
    <row r="113" customFormat="false" ht="13.8" hidden="false" customHeight="false" outlineLevel="0" collapsed="false">
      <c r="A113" s="34"/>
      <c r="B113" s="35"/>
      <c r="C113" s="49" t="s">
        <v>12</v>
      </c>
      <c r="D113" s="36" t="n">
        <v>55084.01</v>
      </c>
      <c r="E113" s="36" t="n">
        <v>57503.17</v>
      </c>
      <c r="F113" s="36" t="n">
        <v>35877.82</v>
      </c>
      <c r="G113" s="19" t="n">
        <f aca="false">F113/E113*100</f>
        <v>62.3927689551724</v>
      </c>
    </row>
    <row r="114" customFormat="false" ht="13.8" hidden="false" customHeight="false" outlineLevel="0" collapsed="false">
      <c r="A114" s="34"/>
      <c r="B114" s="38"/>
      <c r="C114" s="24" t="s">
        <v>13</v>
      </c>
      <c r="D114" s="29"/>
      <c r="E114" s="29"/>
      <c r="F114" s="29"/>
      <c r="G114" s="29"/>
    </row>
    <row r="115" s="44" customFormat="true" ht="13.8" hidden="false" customHeight="false" outlineLevel="0" collapsed="false">
      <c r="A115" s="51"/>
      <c r="B115" s="40"/>
      <c r="C115" s="41" t="s">
        <v>14</v>
      </c>
      <c r="D115" s="42" t="n">
        <v>0</v>
      </c>
      <c r="E115" s="42" t="n">
        <v>0</v>
      </c>
      <c r="F115" s="42" t="n">
        <v>0</v>
      </c>
      <c r="G115" s="42" t="n">
        <v>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</row>
    <row r="116" customFormat="false" ht="13.8" hidden="false" customHeight="false" outlineLevel="0" collapsed="false">
      <c r="A116" s="51"/>
      <c r="B116" s="40"/>
      <c r="C116" s="45" t="s">
        <v>15</v>
      </c>
      <c r="D116" s="46" t="n">
        <v>55084.01</v>
      </c>
      <c r="E116" s="46" t="n">
        <v>57202.73</v>
      </c>
      <c r="F116" s="46" t="n">
        <f aca="false">F113-F115</f>
        <v>35877.82</v>
      </c>
      <c r="G116" s="46" t="n">
        <f aca="false">F116/E116*100</f>
        <v>62.7204680615768</v>
      </c>
    </row>
    <row r="117" customFormat="false" ht="13.8" hidden="false" customHeight="false" outlineLevel="0" collapsed="false">
      <c r="A117" s="51"/>
      <c r="B117" s="47"/>
      <c r="C117" s="49" t="s">
        <v>16</v>
      </c>
      <c r="D117" s="19" t="n">
        <v>0</v>
      </c>
      <c r="E117" s="19" t="s">
        <v>11</v>
      </c>
      <c r="F117" s="19" t="n">
        <v>0</v>
      </c>
      <c r="G117" s="19" t="n">
        <v>0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F1:G1"/>
    <mergeCell ref="B4:G4"/>
    <mergeCell ref="A8:A14"/>
    <mergeCell ref="B8:B9"/>
    <mergeCell ref="A22:A26"/>
    <mergeCell ref="B26:B28"/>
    <mergeCell ref="B45:B47"/>
    <mergeCell ref="B53:B55"/>
    <mergeCell ref="A69:A73"/>
    <mergeCell ref="B69:B73"/>
    <mergeCell ref="A113:A114"/>
    <mergeCell ref="A115:A1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81" zoomScaleNormal="181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81" zoomScaleNormal="181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1052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2019-08-07T13:05:49Z</dcterms:created>
  <dc:creator>myazina</dc:creator>
  <dc:description/>
  <dc:language>ru-RU</dc:language>
  <cp:lastModifiedBy/>
  <dcterms:modified xsi:type="dcterms:W3CDTF">2021-11-11T11:01:28Z</dcterms:modified>
  <cp:revision>158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