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9720" windowHeight="5715" activeTab="0"/>
  </bookViews>
  <sheets>
    <sheet name="Конс разв 01.03.2019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<sst xmlns="http://schemas.openxmlformats.org/spreadsheetml/2006/main" count="72" uniqueCount="71">
  <si>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ИСТОЧНИКИ ДОХОДОВ</t>
  </si>
  <si>
    <t>на год</t>
  </si>
  <si>
    <t>Прочие местные налоги и сборы</t>
  </si>
  <si>
    <t>Прочие неналоговые доходы</t>
  </si>
  <si>
    <t>Безвозмездные поступления</t>
  </si>
  <si>
    <t>Остатки бюджетных средств,направл.на расх.</t>
  </si>
  <si>
    <t>тыс.руб.</t>
  </si>
  <si>
    <t>ВСЕГО ПОСТУПИЛО СРЕДСТВ</t>
  </si>
  <si>
    <t xml:space="preserve">                            ВСЕГО ДОХОДОВ</t>
  </si>
  <si>
    <t xml:space="preserve">    УТВЕРЖДЕНО</t>
  </si>
  <si>
    <t>Налог на доходы физических лиц</t>
  </si>
  <si>
    <t xml:space="preserve">  ВЫПОЛНЕНИЕ ПЛАНА</t>
  </si>
  <si>
    <t xml:space="preserve">года </t>
  </si>
  <si>
    <t>%</t>
  </si>
  <si>
    <t>абс.сум</t>
  </si>
  <si>
    <t>Единый налог на вменен доход для отдельн видов деят</t>
  </si>
  <si>
    <t>Доходы от сдачи в аренду имущества</t>
  </si>
  <si>
    <t>Единый сельскохозяйственный налог</t>
  </si>
  <si>
    <t>Налоги на прибыль, доходы</t>
  </si>
  <si>
    <t>Налог на имущество организаций</t>
  </si>
  <si>
    <t xml:space="preserve">Земельный налог </t>
  </si>
  <si>
    <t>Государственная пошлина</t>
  </si>
  <si>
    <t>Задолженность и перерасчеты по отменен налогам</t>
  </si>
  <si>
    <t>Целевые сборы на содерж милиц, на нужды образов</t>
  </si>
  <si>
    <t>Доходы от использ имущ,наход в гос и муниц собств</t>
  </si>
  <si>
    <t>Платежи при пользовании природными ресурсами</t>
  </si>
  <si>
    <t>Плата за негативное воздействие на окружающ среду</t>
  </si>
  <si>
    <t>Доходы от продажи матер и нематер активов</t>
  </si>
  <si>
    <t>Штрафы, санкции, возмещение ущерба</t>
  </si>
  <si>
    <t>Дотации на выравнивание уровня бюджет обеспеченности</t>
  </si>
  <si>
    <t>Дотации на поддержку мер по обеспеч сбалансиров бюдж</t>
  </si>
  <si>
    <t xml:space="preserve">Налоги на совокупный доход   </t>
  </si>
  <si>
    <t>Налоги на имущество</t>
  </si>
  <si>
    <t>ИТОГО СОБСТВЕННЫХ ДОХОДОВ</t>
  </si>
  <si>
    <t>Бюджетные кредиты</t>
  </si>
  <si>
    <t>Транспортный налог с организаций</t>
  </si>
  <si>
    <t>Транспортный налог с физических лиц</t>
  </si>
  <si>
    <t>Государств пошлина по делам рассматриваем в судах</t>
  </si>
  <si>
    <t>Государств пошлина за регистрацию транспорт средств</t>
  </si>
  <si>
    <t>Доходы от перечисл части прибыли муницип унитар предпр</t>
  </si>
  <si>
    <t>Налог на имущество физических лиц</t>
  </si>
  <si>
    <t>Земельный налог (по обязательствам до 1 января 2006г)</t>
  </si>
  <si>
    <t>ФАКТ ИСПОЛ</t>
  </si>
  <si>
    <t>Возврат остатков субсидий и субвенций прошлых лет</t>
  </si>
  <si>
    <t xml:space="preserve">Прочие дотации </t>
  </si>
  <si>
    <t>Доходы от реализации имущества</t>
  </si>
  <si>
    <t>Прочие доходы от оказания плат услуг и компенсац затрат</t>
  </si>
  <si>
    <t xml:space="preserve">Доходы от оказания платн услуг и компенсац затрат </t>
  </si>
  <si>
    <t>Доходы от продажи зем участк до разгранич госуд собств</t>
  </si>
  <si>
    <t>Доходы, получаемые в виде арендной платы за земельн участки, государст собствен на которые не раграничена</t>
  </si>
  <si>
    <t>Доходы, получаемые в виде арендной платы за земли, находящиеся в собственности муницип районов, поселен</t>
  </si>
  <si>
    <t>Доходы от возврата остатков субсидий и субвенций</t>
  </si>
  <si>
    <t>Дходы от продажи нематериальных активов</t>
  </si>
  <si>
    <t>Иные межбюджетные трансферты</t>
  </si>
  <si>
    <t>В.П. Сухомлинова</t>
  </si>
  <si>
    <t>Патентная система налогообложения</t>
  </si>
  <si>
    <t>Акцизы по подакцизным товарам</t>
  </si>
  <si>
    <t>Сабля, 42127</t>
  </si>
  <si>
    <t xml:space="preserve">             ИСПОЛНЕНИЕ  ДОХОДНОЙ  ЧАСТИ   БЮДЖЕТА  ПЕТРОВСКОГО  ГОРОДСКОГО ОКРУГА</t>
  </si>
  <si>
    <t xml:space="preserve">Субсидии </t>
  </si>
  <si>
    <t xml:space="preserve">Субвенции </t>
  </si>
  <si>
    <t>Прочие безвозмездные постул в бюджет город. округа</t>
  </si>
  <si>
    <t xml:space="preserve">Первый заместитель главы администрации-начальник  </t>
  </si>
  <si>
    <t xml:space="preserve">финансового управления администрации Петровского городского округа </t>
  </si>
  <si>
    <t>Безвозмездные постуления от негосуд организ</t>
  </si>
  <si>
    <t>% К 2018г</t>
  </si>
  <si>
    <t>Доходы от сдачи в аренду имущ,составл казну город окр</t>
  </si>
  <si>
    <t xml:space="preserve">                                                                         за 3 месяца  2019 г.        </t>
  </si>
  <si>
    <t>на             3 мес</t>
  </si>
  <si>
    <t>3 мес</t>
  </si>
  <si>
    <t>Бюджет Петровского городского округа факт 3 мес 2018 года(в сопоставимых показателях)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</si>
</sst>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;[Red]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sz val="10"/>
      <color indexed="4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74" fontId="1" fillId="0" borderId="13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17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2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 applyProtection="1">
      <alignment wrapText="1"/>
      <protection locked="0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2" xfId="0" applyBorder="1" applyAlignment="1">
      <alignment/>
    </xf>
    <xf numFmtId="174" fontId="1" fillId="0" borderId="14" xfId="0" applyNumberFormat="1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174" fontId="1" fillId="0" borderId="30" xfId="0" applyNumberFormat="1" applyFont="1" applyBorder="1" applyAlignment="1">
      <alignment/>
    </xf>
    <xf numFmtId="174" fontId="1" fillId="0" borderId="22" xfId="0" applyNumberFormat="1" applyFont="1" applyBorder="1" applyAlignment="1">
      <alignment/>
    </xf>
    <xf numFmtId="174" fontId="1" fillId="0" borderId="31" xfId="0" applyNumberFormat="1" applyFont="1" applyBorder="1" applyAlignment="1">
      <alignment/>
    </xf>
    <xf numFmtId="174" fontId="1" fillId="34" borderId="22" xfId="0" applyNumberFormat="1" applyFont="1" applyFill="1" applyBorder="1" applyAlignment="1">
      <alignment/>
    </xf>
    <xf numFmtId="174" fontId="1" fillId="0" borderId="32" xfId="0" applyNumberFormat="1" applyFont="1" applyBorder="1" applyAlignment="1">
      <alignment/>
    </xf>
    <xf numFmtId="174" fontId="1" fillId="34" borderId="31" xfId="0" applyNumberFormat="1" applyFont="1" applyFill="1" applyBorder="1" applyAlignment="1">
      <alignment/>
    </xf>
    <xf numFmtId="174" fontId="1" fillId="34" borderId="32" xfId="0" applyNumberFormat="1" applyFont="1" applyFill="1" applyBorder="1" applyAlignment="1">
      <alignment/>
    </xf>
    <xf numFmtId="174" fontId="1" fillId="34" borderId="33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1" fillId="34" borderId="32" xfId="0" applyNumberFormat="1" applyFont="1" applyFill="1" applyBorder="1" applyAlignment="1">
      <alignment/>
    </xf>
    <xf numFmtId="1" fontId="1" fillId="0" borderId="32" xfId="0" applyNumberFormat="1" applyFont="1" applyBorder="1" applyAlignment="1">
      <alignment/>
    </xf>
    <xf numFmtId="1" fontId="6" fillId="0" borderId="34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0" fontId="0" fillId="0" borderId="15" xfId="0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35" xfId="0" applyBorder="1" applyAlignment="1">
      <alignment/>
    </xf>
    <xf numFmtId="1" fontId="0" fillId="0" borderId="36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 applyProtection="1">
      <alignment/>
      <protection locked="0"/>
    </xf>
    <xf numFmtId="174" fontId="0" fillId="0" borderId="38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0" fontId="1" fillId="0" borderId="33" xfId="0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74" fontId="0" fillId="0" borderId="40" xfId="0" applyNumberFormat="1" applyFont="1" applyBorder="1" applyAlignment="1">
      <alignment/>
    </xf>
    <xf numFmtId="174" fontId="0" fillId="0" borderId="39" xfId="0" applyNumberFormat="1" applyFont="1" applyBorder="1" applyAlignment="1">
      <alignment/>
    </xf>
    <xf numFmtId="174" fontId="0" fillId="0" borderId="36" xfId="0" applyNumberFormat="1" applyFont="1" applyBorder="1" applyAlignment="1">
      <alignment/>
    </xf>
    <xf numFmtId="174" fontId="0" fillId="0" borderId="34" xfId="0" applyNumberFormat="1" applyFont="1" applyBorder="1" applyAlignment="1">
      <alignment/>
    </xf>
    <xf numFmtId="0" fontId="1" fillId="0" borderId="28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174" fontId="1" fillId="0" borderId="38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" fontId="1" fillId="0" borderId="39" xfId="0" applyNumberFormat="1" applyFont="1" applyBorder="1" applyAlignment="1">
      <alignment/>
    </xf>
    <xf numFmtId="0" fontId="1" fillId="0" borderId="42" xfId="0" applyFont="1" applyBorder="1" applyAlignment="1">
      <alignment/>
    </xf>
    <xf numFmtId="174" fontId="1" fillId="0" borderId="39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distributed"/>
    </xf>
    <xf numFmtId="0" fontId="0" fillId="0" borderId="43" xfId="0" applyBorder="1" applyAlignment="1">
      <alignment horizontal="center" vertical="distributed"/>
    </xf>
    <xf numFmtId="0" fontId="0" fillId="0" borderId="44" xfId="0" applyBorder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9"/>
  <sheetViews>
    <sheetView showZeros="0" tabSelected="1" zoomScalePageLayoutView="0" workbookViewId="0" topLeftCell="A1">
      <pane xSplit="1" ySplit="10" topLeftCell="B4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55" sqref="K55"/>
    </sheetView>
  </sheetViews>
  <sheetFormatPr defaultColWidth="9.00390625" defaultRowHeight="12.75"/>
  <cols>
    <col min="1" max="1" width="52.875" style="0" customWidth="1"/>
    <col min="2" max="2" width="9.375" style="0" customWidth="1"/>
    <col min="3" max="3" width="9.25390625" style="0" customWidth="1"/>
    <col min="4" max="4" width="9.75390625" style="0" customWidth="1"/>
    <col min="5" max="5" width="8.375" style="0" customWidth="1"/>
    <col min="6" max="6" width="7.75390625" style="0" customWidth="1"/>
    <col min="7" max="7" width="8.75390625" style="0" customWidth="1"/>
    <col min="8" max="8" width="17.25390625" style="0" customWidth="1"/>
  </cols>
  <sheetData>
    <row r="2" spans="1:6" ht="12.75">
      <c r="A2" s="28"/>
      <c r="E2" s="27"/>
      <c r="F2" s="27"/>
    </row>
    <row r="3" ht="12.75">
      <c r="A3" s="1" t="s">
        <v>58</v>
      </c>
    </row>
    <row r="4" spans="1:8" ht="12.75">
      <c r="A4" s="2" t="s">
        <v>67</v>
      </c>
      <c r="H4" t="s">
        <v>6</v>
      </c>
    </row>
    <row r="5" ht="12.75">
      <c r="A5" s="2"/>
    </row>
    <row r="6" ht="12.75">
      <c r="A6" s="2"/>
    </row>
    <row r="7" ht="13.5" thickBot="1">
      <c r="A7" s="2"/>
    </row>
    <row r="8" spans="1:9" ht="13.5" customHeight="1" thickBot="1">
      <c r="A8" s="22"/>
      <c r="B8" s="30" t="s">
        <v>9</v>
      </c>
      <c r="C8" s="32"/>
      <c r="D8" s="104" t="s">
        <v>42</v>
      </c>
      <c r="E8" s="30" t="s">
        <v>11</v>
      </c>
      <c r="F8" s="29"/>
      <c r="G8" s="23"/>
      <c r="H8" s="111" t="s">
        <v>70</v>
      </c>
      <c r="I8" s="104" t="s">
        <v>65</v>
      </c>
    </row>
    <row r="9" spans="1:9" ht="13.5" customHeight="1" thickBot="1">
      <c r="A9" s="33" t="s">
        <v>0</v>
      </c>
      <c r="B9" s="107" t="s">
        <v>1</v>
      </c>
      <c r="C9" s="104" t="s">
        <v>68</v>
      </c>
      <c r="D9" s="105"/>
      <c r="E9" s="24" t="s">
        <v>12</v>
      </c>
      <c r="F9" s="109" t="s">
        <v>69</v>
      </c>
      <c r="G9" s="110"/>
      <c r="H9" s="112"/>
      <c r="I9" s="105"/>
    </row>
    <row r="10" spans="1:9" ht="85.5" customHeight="1" thickBot="1">
      <c r="A10" s="31"/>
      <c r="B10" s="108"/>
      <c r="C10" s="106"/>
      <c r="D10" s="106"/>
      <c r="E10" s="25" t="s">
        <v>13</v>
      </c>
      <c r="F10" s="25" t="s">
        <v>13</v>
      </c>
      <c r="G10" s="25" t="s">
        <v>14</v>
      </c>
      <c r="H10" s="113"/>
      <c r="I10" s="106"/>
    </row>
    <row r="11" spans="1:9" ht="12.75">
      <c r="A11" s="3" t="s">
        <v>18</v>
      </c>
      <c r="B11" s="3">
        <f>SUM(B12:B12)</f>
        <v>236840</v>
      </c>
      <c r="C11" s="95">
        <f>SUM(C12:C12)</f>
        <v>42851</v>
      </c>
      <c r="D11" s="95">
        <f>SUM(D12:D12)</f>
        <v>41324</v>
      </c>
      <c r="E11" s="96">
        <f aca="true" t="shared" si="0" ref="E11:E42">IF(B11=0,"",D11/B11*100)</f>
        <v>17.448066205032934</v>
      </c>
      <c r="F11" s="97">
        <f aca="true" t="shared" si="1" ref="F11:F42">IF(C11=0,"",D11/C11*100)</f>
        <v>96.43648923012297</v>
      </c>
      <c r="G11" s="98">
        <f aca="true" t="shared" si="2" ref="G11:G42">D11-C11</f>
        <v>-1527</v>
      </c>
      <c r="H11" s="99">
        <f>SUM(H12:H12)</f>
        <v>48627</v>
      </c>
      <c r="I11" s="100">
        <f aca="true" t="shared" si="3" ref="I11:I42">IF(H11=0,"",D11/H11*100)</f>
        <v>84.98159458736916</v>
      </c>
    </row>
    <row r="12" spans="1:9" ht="12.75">
      <c r="A12" s="40" t="s">
        <v>10</v>
      </c>
      <c r="B12" s="4">
        <v>236840</v>
      </c>
      <c r="C12" s="7">
        <v>42851</v>
      </c>
      <c r="D12" s="7">
        <v>41324</v>
      </c>
      <c r="E12" s="37">
        <f t="shared" si="0"/>
        <v>17.448066205032934</v>
      </c>
      <c r="F12" s="69">
        <f t="shared" si="1"/>
        <v>96.43648923012297</v>
      </c>
      <c r="G12" s="62">
        <f t="shared" si="2"/>
        <v>-1527</v>
      </c>
      <c r="H12" s="18">
        <v>48627</v>
      </c>
      <c r="I12" s="79">
        <f t="shared" si="3"/>
        <v>84.98159458736916</v>
      </c>
    </row>
    <row r="13" spans="1:9" ht="12.75">
      <c r="A13" s="92" t="s">
        <v>31</v>
      </c>
      <c r="B13" s="6">
        <f>SUM(B14:B16)</f>
        <v>40569</v>
      </c>
      <c r="C13" s="6">
        <f>SUM(C14:C16)</f>
        <v>15025</v>
      </c>
      <c r="D13" s="6">
        <f>SUM(D14:D16)</f>
        <v>13415</v>
      </c>
      <c r="E13" s="9">
        <f t="shared" si="0"/>
        <v>33.06712021494244</v>
      </c>
      <c r="F13" s="52">
        <f t="shared" si="1"/>
        <v>89.28452579034942</v>
      </c>
      <c r="G13" s="63">
        <f t="shared" si="2"/>
        <v>-1610</v>
      </c>
      <c r="H13" s="44">
        <f>SUM(H14:H16)</f>
        <v>13937</v>
      </c>
      <c r="I13" s="54">
        <f t="shared" si="3"/>
        <v>96.25457415512663</v>
      </c>
    </row>
    <row r="14" spans="1:9" s="12" customFormat="1" ht="12.75">
      <c r="A14" s="41" t="s">
        <v>55</v>
      </c>
      <c r="B14" s="10">
        <v>300</v>
      </c>
      <c r="C14" s="11">
        <v>90</v>
      </c>
      <c r="D14" s="11">
        <v>105</v>
      </c>
      <c r="E14" s="15">
        <f t="shared" si="0"/>
        <v>35</v>
      </c>
      <c r="F14" s="80">
        <f t="shared" si="1"/>
        <v>116.66666666666667</v>
      </c>
      <c r="G14" s="62">
        <f t="shared" si="2"/>
        <v>15</v>
      </c>
      <c r="H14" s="36">
        <v>105</v>
      </c>
      <c r="I14" s="79">
        <f t="shared" si="3"/>
        <v>100</v>
      </c>
    </row>
    <row r="15" spans="1:9" s="12" customFormat="1" ht="12.75">
      <c r="A15" s="41" t="s">
        <v>15</v>
      </c>
      <c r="B15" s="10">
        <v>27726</v>
      </c>
      <c r="C15" s="11">
        <v>7298</v>
      </c>
      <c r="D15" s="11">
        <v>6640</v>
      </c>
      <c r="E15" s="37">
        <f t="shared" si="0"/>
        <v>23.948640265454806</v>
      </c>
      <c r="F15" s="69">
        <f t="shared" si="1"/>
        <v>90.98383118662647</v>
      </c>
      <c r="G15" s="62">
        <f t="shared" si="2"/>
        <v>-658</v>
      </c>
      <c r="H15" s="36">
        <v>6990</v>
      </c>
      <c r="I15" s="79">
        <f t="shared" si="3"/>
        <v>94.9928469241774</v>
      </c>
    </row>
    <row r="16" spans="1:9" s="12" customFormat="1" ht="12.75">
      <c r="A16" s="41" t="s">
        <v>17</v>
      </c>
      <c r="B16" s="10">
        <v>12543</v>
      </c>
      <c r="C16" s="11">
        <v>7637</v>
      </c>
      <c r="D16" s="11">
        <v>6670</v>
      </c>
      <c r="E16" s="37">
        <f t="shared" si="0"/>
        <v>53.177070876185915</v>
      </c>
      <c r="F16" s="69">
        <f t="shared" si="1"/>
        <v>87.33795993191043</v>
      </c>
      <c r="G16" s="62">
        <f t="shared" si="2"/>
        <v>-967</v>
      </c>
      <c r="H16" s="36">
        <v>6842</v>
      </c>
      <c r="I16" s="79">
        <f t="shared" si="3"/>
        <v>97.48611517100262</v>
      </c>
    </row>
    <row r="17" spans="1:9" ht="12.75">
      <c r="A17" s="92" t="s">
        <v>32</v>
      </c>
      <c r="B17" s="5">
        <f>SUM(B18:B22)</f>
        <v>87062</v>
      </c>
      <c r="C17" s="5">
        <f>SUM(C18:C22)</f>
        <v>8321</v>
      </c>
      <c r="D17" s="5">
        <f>SUM(D18:D22)</f>
        <v>10515</v>
      </c>
      <c r="E17" s="9">
        <f t="shared" si="0"/>
        <v>12.077599871356046</v>
      </c>
      <c r="F17" s="52">
        <f t="shared" si="1"/>
        <v>126.3670231943276</v>
      </c>
      <c r="G17" s="63">
        <f t="shared" si="2"/>
        <v>2194</v>
      </c>
      <c r="H17" s="34">
        <f>SUM(H18:H22)</f>
        <v>10423</v>
      </c>
      <c r="I17" s="54">
        <f t="shared" si="3"/>
        <v>100.88266334068888</v>
      </c>
    </row>
    <row r="18" spans="1:9" ht="12.75">
      <c r="A18" s="40" t="s">
        <v>40</v>
      </c>
      <c r="B18" s="4">
        <v>12020</v>
      </c>
      <c r="C18" s="7">
        <v>409</v>
      </c>
      <c r="D18" s="7">
        <v>698</v>
      </c>
      <c r="E18" s="15">
        <f t="shared" si="0"/>
        <v>5.8069883527454245</v>
      </c>
      <c r="F18" s="80">
        <f t="shared" si="1"/>
        <v>170.6601466992665</v>
      </c>
      <c r="G18" s="62">
        <f t="shared" si="2"/>
        <v>289</v>
      </c>
      <c r="H18" s="18">
        <v>447</v>
      </c>
      <c r="I18" s="79">
        <f t="shared" si="3"/>
        <v>156.15212527964206</v>
      </c>
    </row>
    <row r="19" spans="1:9" ht="12.75" hidden="1">
      <c r="A19" s="40" t="s">
        <v>19</v>
      </c>
      <c r="B19" s="4"/>
      <c r="C19" s="7"/>
      <c r="D19" s="7"/>
      <c r="E19" s="37">
        <f t="shared" si="0"/>
      </c>
      <c r="F19" s="69">
        <f t="shared" si="1"/>
      </c>
      <c r="G19" s="62">
        <f t="shared" si="2"/>
        <v>0</v>
      </c>
      <c r="H19" s="18"/>
      <c r="I19" s="79">
        <f t="shared" si="3"/>
      </c>
    </row>
    <row r="20" spans="1:9" ht="12.75" hidden="1">
      <c r="A20" s="40" t="s">
        <v>35</v>
      </c>
      <c r="B20" s="4"/>
      <c r="C20" s="7"/>
      <c r="D20" s="7"/>
      <c r="E20" s="37">
        <f t="shared" si="0"/>
      </c>
      <c r="F20" s="69">
        <f t="shared" si="1"/>
      </c>
      <c r="G20" s="62">
        <f t="shared" si="2"/>
        <v>0</v>
      </c>
      <c r="H20" s="18"/>
      <c r="I20" s="54">
        <f t="shared" si="3"/>
      </c>
    </row>
    <row r="21" spans="1:9" ht="12.75" hidden="1">
      <c r="A21" s="40" t="s">
        <v>36</v>
      </c>
      <c r="B21" s="4"/>
      <c r="C21" s="7"/>
      <c r="D21" s="7"/>
      <c r="E21" s="37">
        <f t="shared" si="0"/>
      </c>
      <c r="F21" s="69">
        <f t="shared" si="1"/>
      </c>
      <c r="G21" s="62">
        <f t="shared" si="2"/>
        <v>0</v>
      </c>
      <c r="H21" s="18"/>
      <c r="I21" s="54">
        <f t="shared" si="3"/>
      </c>
    </row>
    <row r="22" spans="1:9" ht="12.75">
      <c r="A22" s="40" t="s">
        <v>20</v>
      </c>
      <c r="B22" s="4">
        <v>75042</v>
      </c>
      <c r="C22" s="7">
        <v>7912</v>
      </c>
      <c r="D22" s="7">
        <v>9817</v>
      </c>
      <c r="E22" s="9">
        <f t="shared" si="0"/>
        <v>13.08200740918419</v>
      </c>
      <c r="F22" s="52">
        <f t="shared" si="1"/>
        <v>124.077350859454</v>
      </c>
      <c r="G22" s="62">
        <f t="shared" si="2"/>
        <v>1905</v>
      </c>
      <c r="H22" s="18">
        <v>9976</v>
      </c>
      <c r="I22" s="54">
        <f t="shared" si="3"/>
        <v>98.40617481956696</v>
      </c>
    </row>
    <row r="23" spans="1:9" s="2" customFormat="1" ht="12.75">
      <c r="A23" s="93" t="s">
        <v>21</v>
      </c>
      <c r="B23" s="45">
        <f>SUM(B24:B25)</f>
        <v>6606</v>
      </c>
      <c r="C23" s="45">
        <f>SUM(C24:C25)</f>
        <v>1620</v>
      </c>
      <c r="D23" s="45">
        <f>SUM(D24:D25)</f>
        <v>1573</v>
      </c>
      <c r="E23" s="9">
        <f t="shared" si="0"/>
        <v>23.811686345746292</v>
      </c>
      <c r="F23" s="52">
        <f t="shared" si="1"/>
        <v>97.09876543209876</v>
      </c>
      <c r="G23" s="63">
        <f t="shared" si="2"/>
        <v>-47</v>
      </c>
      <c r="H23" s="45">
        <f>SUM(H24:H25)</f>
        <v>1344</v>
      </c>
      <c r="I23" s="54">
        <f t="shared" si="3"/>
        <v>117.03869047619047</v>
      </c>
    </row>
    <row r="24" spans="1:9" s="2" customFormat="1" ht="12.75">
      <c r="A24" s="41" t="s">
        <v>37</v>
      </c>
      <c r="B24" s="101">
        <v>6606</v>
      </c>
      <c r="C24" s="42">
        <v>1620</v>
      </c>
      <c r="D24" s="42">
        <v>1573</v>
      </c>
      <c r="E24" s="15">
        <f t="shared" si="0"/>
        <v>23.811686345746292</v>
      </c>
      <c r="F24" s="80">
        <f t="shared" si="1"/>
        <v>97.09876543209876</v>
      </c>
      <c r="G24" s="81">
        <f t="shared" si="2"/>
        <v>-47</v>
      </c>
      <c r="H24" s="36">
        <v>1344</v>
      </c>
      <c r="I24" s="79">
        <f t="shared" si="3"/>
        <v>117.03869047619047</v>
      </c>
    </row>
    <row r="25" spans="1:9" s="2" customFormat="1" ht="12.75" hidden="1">
      <c r="A25" s="41" t="s">
        <v>38</v>
      </c>
      <c r="B25" s="101"/>
      <c r="C25" s="42"/>
      <c r="D25" s="36"/>
      <c r="E25" s="15">
        <f t="shared" si="0"/>
      </c>
      <c r="F25" s="80">
        <f t="shared" si="1"/>
      </c>
      <c r="G25" s="81">
        <f t="shared" si="2"/>
        <v>0</v>
      </c>
      <c r="H25" s="36"/>
      <c r="I25" s="79">
        <f t="shared" si="3"/>
      </c>
    </row>
    <row r="26" spans="1:9" s="2" customFormat="1" ht="12.75">
      <c r="A26" s="92" t="s">
        <v>56</v>
      </c>
      <c r="B26" s="101">
        <v>32950</v>
      </c>
      <c r="C26" s="42">
        <v>7261</v>
      </c>
      <c r="D26" s="36">
        <v>8897</v>
      </c>
      <c r="E26" s="15">
        <f t="shared" si="0"/>
        <v>27.001517450682854</v>
      </c>
      <c r="F26" s="80">
        <f t="shared" si="1"/>
        <v>122.53133177248313</v>
      </c>
      <c r="G26" s="81">
        <f t="shared" si="2"/>
        <v>1636</v>
      </c>
      <c r="H26" s="36">
        <v>7059</v>
      </c>
      <c r="I26" s="79">
        <f t="shared" si="3"/>
        <v>126.03768239127355</v>
      </c>
    </row>
    <row r="27" spans="1:9" s="2" customFormat="1" ht="12.75" hidden="1">
      <c r="A27" s="93" t="s">
        <v>22</v>
      </c>
      <c r="B27" s="45">
        <f>SUM(B28:B30)</f>
        <v>0</v>
      </c>
      <c r="C27" s="45">
        <f>SUM(C28:C30)</f>
        <v>0</v>
      </c>
      <c r="D27" s="45">
        <f>SUM(D28:D30)</f>
        <v>0</v>
      </c>
      <c r="E27" s="9">
        <f t="shared" si="0"/>
      </c>
      <c r="F27" s="52">
        <f t="shared" si="1"/>
      </c>
      <c r="G27" s="63">
        <f t="shared" si="2"/>
        <v>0</v>
      </c>
      <c r="H27" s="45">
        <f>SUM(H28:H30)</f>
        <v>0</v>
      </c>
      <c r="I27" s="54">
        <f t="shared" si="3"/>
      </c>
    </row>
    <row r="28" spans="1:9" s="2" customFormat="1" ht="12.75" hidden="1">
      <c r="A28" s="41" t="s">
        <v>41</v>
      </c>
      <c r="B28" s="101"/>
      <c r="C28" s="42"/>
      <c r="D28" s="36"/>
      <c r="E28" s="15">
        <f t="shared" si="0"/>
      </c>
      <c r="F28" s="80">
        <f t="shared" si="1"/>
      </c>
      <c r="G28" s="81">
        <f t="shared" si="2"/>
        <v>0</v>
      </c>
      <c r="H28" s="36"/>
      <c r="I28" s="79">
        <f t="shared" si="3"/>
      </c>
    </row>
    <row r="29" spans="1:9" ht="12.75" hidden="1">
      <c r="A29" s="40" t="s">
        <v>23</v>
      </c>
      <c r="B29" s="4"/>
      <c r="C29" s="7"/>
      <c r="D29" s="7"/>
      <c r="E29" s="37">
        <f t="shared" si="0"/>
      </c>
      <c r="F29" s="69">
        <f t="shared" si="1"/>
      </c>
      <c r="G29" s="62">
        <f t="shared" si="2"/>
        <v>0</v>
      </c>
      <c r="H29" s="18"/>
      <c r="I29" s="79">
        <f t="shared" si="3"/>
      </c>
    </row>
    <row r="30" spans="1:9" ht="12.75" hidden="1">
      <c r="A30" s="40" t="s">
        <v>2</v>
      </c>
      <c r="B30" s="4"/>
      <c r="C30" s="7"/>
      <c r="D30" s="7"/>
      <c r="E30" s="37">
        <f t="shared" si="0"/>
      </c>
      <c r="F30" s="69">
        <f t="shared" si="1"/>
      </c>
      <c r="G30" s="62">
        <f t="shared" si="2"/>
        <v>0</v>
      </c>
      <c r="H30" s="39"/>
      <c r="I30" s="79">
        <f t="shared" si="3"/>
      </c>
    </row>
    <row r="31" spans="1:9" ht="12.75">
      <c r="A31" s="5" t="s">
        <v>24</v>
      </c>
      <c r="B31" s="92">
        <f>SUM(B32:B36)</f>
        <v>25390</v>
      </c>
      <c r="C31" s="14">
        <f>SUM(C32:C36)</f>
        <v>2007</v>
      </c>
      <c r="D31" s="14">
        <f>SUM(D32:D36)</f>
        <v>7929</v>
      </c>
      <c r="E31" s="9">
        <f t="shared" si="0"/>
        <v>31.228830248129185</v>
      </c>
      <c r="F31" s="52">
        <f t="shared" si="1"/>
        <v>395.06726457399105</v>
      </c>
      <c r="G31" s="63">
        <f t="shared" si="2"/>
        <v>5922</v>
      </c>
      <c r="H31" s="14">
        <f>SUM(H32:H36)</f>
        <v>9578</v>
      </c>
      <c r="I31" s="54">
        <f t="shared" si="3"/>
        <v>82.78346210064733</v>
      </c>
    </row>
    <row r="32" spans="1:9" s="46" customFormat="1" ht="27" customHeight="1">
      <c r="A32" s="47" t="s">
        <v>49</v>
      </c>
      <c r="B32" s="102">
        <v>21223</v>
      </c>
      <c r="C32" s="48">
        <v>1634</v>
      </c>
      <c r="D32" s="48">
        <v>5033</v>
      </c>
      <c r="E32" s="9">
        <f t="shared" si="0"/>
        <v>23.71483767610611</v>
      </c>
      <c r="F32" s="52">
        <f t="shared" si="1"/>
        <v>308.0171358629131</v>
      </c>
      <c r="G32" s="62">
        <f t="shared" si="2"/>
        <v>3399</v>
      </c>
      <c r="H32" s="48">
        <v>6719</v>
      </c>
      <c r="I32" s="79">
        <f t="shared" si="3"/>
        <v>74.90698020538771</v>
      </c>
    </row>
    <row r="33" spans="1:9" ht="27" customHeight="1">
      <c r="A33" s="47" t="s">
        <v>50</v>
      </c>
      <c r="B33" s="4">
        <v>2215</v>
      </c>
      <c r="C33" s="7">
        <v>253</v>
      </c>
      <c r="D33" s="17">
        <v>1627</v>
      </c>
      <c r="E33" s="9">
        <f t="shared" si="0"/>
        <v>73.45372460496614</v>
      </c>
      <c r="F33" s="52">
        <f t="shared" si="1"/>
        <v>643.0830039525691</v>
      </c>
      <c r="G33" s="62">
        <f t="shared" si="2"/>
        <v>1374</v>
      </c>
      <c r="H33" s="18">
        <v>1248</v>
      </c>
      <c r="I33" s="79">
        <f t="shared" si="3"/>
        <v>130.36858974358972</v>
      </c>
    </row>
    <row r="34" spans="1:9" ht="12.75" customHeight="1">
      <c r="A34" s="43" t="s">
        <v>16</v>
      </c>
      <c r="B34" s="4">
        <v>1100</v>
      </c>
      <c r="C34" s="7">
        <v>120</v>
      </c>
      <c r="D34" s="16">
        <v>259</v>
      </c>
      <c r="E34" s="37">
        <f t="shared" si="0"/>
        <v>23.545454545454543</v>
      </c>
      <c r="F34" s="69">
        <f t="shared" si="1"/>
        <v>215.83333333333331</v>
      </c>
      <c r="G34" s="62">
        <f t="shared" si="2"/>
        <v>139</v>
      </c>
      <c r="H34" s="18">
        <v>244</v>
      </c>
      <c r="I34" s="54">
        <f t="shared" si="3"/>
        <v>106.14754098360655</v>
      </c>
    </row>
    <row r="35" spans="1:9" ht="12.75">
      <c r="A35" s="43" t="s">
        <v>39</v>
      </c>
      <c r="B35" s="21">
        <v>852</v>
      </c>
      <c r="C35" s="17"/>
      <c r="D35" s="68">
        <v>800</v>
      </c>
      <c r="E35" s="37">
        <f t="shared" si="0"/>
        <v>93.89671361502347</v>
      </c>
      <c r="F35" s="69">
        <f t="shared" si="1"/>
      </c>
      <c r="G35" s="62">
        <f t="shared" si="2"/>
        <v>800</v>
      </c>
      <c r="H35" s="18">
        <v>1367</v>
      </c>
      <c r="I35" s="79">
        <f t="shared" si="3"/>
        <v>58.522311631309435</v>
      </c>
    </row>
    <row r="36" spans="1:9" ht="12.75">
      <c r="A36" s="43" t="s">
        <v>66</v>
      </c>
      <c r="B36" s="4"/>
      <c r="C36" s="17"/>
      <c r="D36" s="68">
        <v>210</v>
      </c>
      <c r="E36" s="37">
        <f t="shared" si="0"/>
      </c>
      <c r="F36" s="69">
        <f t="shared" si="1"/>
      </c>
      <c r="G36" s="62">
        <f t="shared" si="2"/>
        <v>210</v>
      </c>
      <c r="H36" s="18">
        <v>0</v>
      </c>
      <c r="I36" s="79">
        <f t="shared" si="3"/>
      </c>
    </row>
    <row r="37" spans="1:9" s="2" customFormat="1" ht="12.75">
      <c r="A37" s="71" t="s">
        <v>25</v>
      </c>
      <c r="B37" s="45">
        <f>SUM(B38)</f>
        <v>592</v>
      </c>
      <c r="C37" s="45">
        <f>SUM(C38)</f>
        <v>233</v>
      </c>
      <c r="D37" s="45">
        <f>SUM(D38)</f>
        <v>148</v>
      </c>
      <c r="E37" s="9">
        <f t="shared" si="0"/>
        <v>25</v>
      </c>
      <c r="F37" s="52">
        <f t="shared" si="1"/>
        <v>63.519313304721024</v>
      </c>
      <c r="G37" s="63">
        <f t="shared" si="2"/>
        <v>-85</v>
      </c>
      <c r="H37" s="53">
        <f>SUM(H38)</f>
        <v>151</v>
      </c>
      <c r="I37" s="54">
        <f t="shared" si="3"/>
        <v>98.01324503311258</v>
      </c>
    </row>
    <row r="38" spans="1:9" ht="12.75">
      <c r="A38" s="43" t="s">
        <v>26</v>
      </c>
      <c r="B38" s="4">
        <v>592</v>
      </c>
      <c r="C38" s="7">
        <v>233</v>
      </c>
      <c r="D38" s="7">
        <v>148</v>
      </c>
      <c r="E38" s="37">
        <f t="shared" si="0"/>
        <v>25</v>
      </c>
      <c r="F38" s="69">
        <f t="shared" si="1"/>
        <v>63.519313304721024</v>
      </c>
      <c r="G38" s="62">
        <f t="shared" si="2"/>
        <v>-85</v>
      </c>
      <c r="H38" s="18">
        <v>151</v>
      </c>
      <c r="I38" s="79">
        <f t="shared" si="3"/>
        <v>98.01324503311258</v>
      </c>
    </row>
    <row r="39" spans="1:9" s="1" customFormat="1" ht="12.75">
      <c r="A39" s="5" t="s">
        <v>47</v>
      </c>
      <c r="B39" s="45">
        <f>SUM(B40)</f>
        <v>10652</v>
      </c>
      <c r="C39" s="45">
        <f>SUM(C40)</f>
        <v>1664</v>
      </c>
      <c r="D39" s="45">
        <f>SUM(D40)</f>
        <v>2183</v>
      </c>
      <c r="E39" s="9">
        <f t="shared" si="0"/>
        <v>20.49380398047315</v>
      </c>
      <c r="F39" s="52">
        <f t="shared" si="1"/>
        <v>131.18990384615387</v>
      </c>
      <c r="G39" s="63">
        <f t="shared" si="2"/>
        <v>519</v>
      </c>
      <c r="H39" s="45">
        <f>SUM(H40)</f>
        <v>2476</v>
      </c>
      <c r="I39" s="54">
        <f t="shared" si="3"/>
        <v>88.16639741518578</v>
      </c>
    </row>
    <row r="40" spans="1:9" ht="12.75">
      <c r="A40" s="43" t="s">
        <v>46</v>
      </c>
      <c r="B40" s="4">
        <v>10652</v>
      </c>
      <c r="C40" s="17">
        <v>1664</v>
      </c>
      <c r="D40" s="18">
        <v>2183</v>
      </c>
      <c r="E40" s="37">
        <f t="shared" si="0"/>
        <v>20.49380398047315</v>
      </c>
      <c r="F40" s="69">
        <f t="shared" si="1"/>
        <v>131.18990384615387</v>
      </c>
      <c r="G40" s="62">
        <f t="shared" si="2"/>
        <v>519</v>
      </c>
      <c r="H40" s="18">
        <v>2476</v>
      </c>
      <c r="I40" s="79">
        <f t="shared" si="3"/>
        <v>88.16639741518578</v>
      </c>
    </row>
    <row r="41" spans="1:9" s="2" customFormat="1" ht="12.75">
      <c r="A41" s="71" t="s">
        <v>27</v>
      </c>
      <c r="B41" s="45">
        <f>SUM(B42:B44)</f>
        <v>35</v>
      </c>
      <c r="C41" s="45">
        <f>SUM(C42:C44)</f>
        <v>35</v>
      </c>
      <c r="D41" s="45">
        <f>SUM(D42:D44)</f>
        <v>5587</v>
      </c>
      <c r="E41" s="9">
        <f t="shared" si="0"/>
        <v>15962.857142857143</v>
      </c>
      <c r="F41" s="52">
        <f t="shared" si="1"/>
        <v>15962.857142857143</v>
      </c>
      <c r="G41" s="63">
        <f t="shared" si="2"/>
        <v>5552</v>
      </c>
      <c r="H41" s="45">
        <f>SUM(H42:H44)</f>
        <v>121</v>
      </c>
      <c r="I41" s="54">
        <f t="shared" si="3"/>
        <v>4617.355371900826</v>
      </c>
    </row>
    <row r="42" spans="1:9" s="2" customFormat="1" ht="12.75">
      <c r="A42" s="91" t="s">
        <v>45</v>
      </c>
      <c r="B42" s="10">
        <v>35</v>
      </c>
      <c r="C42" s="11">
        <v>35</v>
      </c>
      <c r="D42" s="11">
        <v>100</v>
      </c>
      <c r="E42" s="37">
        <f t="shared" si="0"/>
        <v>285.7142857142857</v>
      </c>
      <c r="F42" s="69">
        <f t="shared" si="1"/>
        <v>285.7142857142857</v>
      </c>
      <c r="G42" s="62">
        <f t="shared" si="2"/>
        <v>65</v>
      </c>
      <c r="H42" s="36">
        <v>121</v>
      </c>
      <c r="I42" s="79">
        <f t="shared" si="3"/>
        <v>82.64462809917356</v>
      </c>
    </row>
    <row r="43" spans="1:9" s="2" customFormat="1" ht="12.75">
      <c r="A43" s="91" t="s">
        <v>52</v>
      </c>
      <c r="B43" s="10"/>
      <c r="C43" s="11"/>
      <c r="D43" s="11"/>
      <c r="E43" s="37">
        <f aca="true" t="shared" si="4" ref="E43:E62">IF(B43=0,"",D43/B43*100)</f>
      </c>
      <c r="F43" s="69">
        <f aca="true" t="shared" si="5" ref="F43:F62">IF(C43=0,"",D43/C43*100)</f>
      </c>
      <c r="G43" s="62">
        <f aca="true" t="shared" si="6" ref="G43:G62">D43-C43</f>
        <v>0</v>
      </c>
      <c r="H43" s="36"/>
      <c r="I43" s="79">
        <f aca="true" t="shared" si="7" ref="I43:I62">IF(H43=0,"",D43/H43*100)</f>
      </c>
    </row>
    <row r="44" spans="1:9" s="2" customFormat="1" ht="12.75">
      <c r="A44" s="91" t="s">
        <v>48</v>
      </c>
      <c r="B44" s="10"/>
      <c r="C44" s="11"/>
      <c r="D44" s="11">
        <v>5487</v>
      </c>
      <c r="E44" s="37">
        <f t="shared" si="4"/>
      </c>
      <c r="F44" s="69">
        <f t="shared" si="5"/>
      </c>
      <c r="G44" s="62">
        <f t="shared" si="6"/>
        <v>5487</v>
      </c>
      <c r="H44" s="18"/>
      <c r="I44" s="79">
        <f t="shared" si="7"/>
      </c>
    </row>
    <row r="45" spans="1:9" ht="12.75">
      <c r="A45" s="5" t="s">
        <v>28</v>
      </c>
      <c r="B45" s="6">
        <v>10932</v>
      </c>
      <c r="C45" s="8">
        <v>931</v>
      </c>
      <c r="D45" s="8">
        <v>2054</v>
      </c>
      <c r="E45" s="9">
        <f t="shared" si="4"/>
        <v>18.788876692279548</v>
      </c>
      <c r="F45" s="52">
        <f t="shared" si="5"/>
        <v>220.62298603651988</v>
      </c>
      <c r="G45" s="63">
        <f t="shared" si="6"/>
        <v>1123</v>
      </c>
      <c r="H45" s="35">
        <v>535</v>
      </c>
      <c r="I45" s="54">
        <f t="shared" si="7"/>
        <v>383.9252336448598</v>
      </c>
    </row>
    <row r="46" spans="1:9" ht="13.5" customHeight="1" thickBot="1">
      <c r="A46" s="92" t="s">
        <v>3</v>
      </c>
      <c r="B46" s="86"/>
      <c r="C46" s="87"/>
      <c r="D46" s="87">
        <v>372</v>
      </c>
      <c r="E46" s="9">
        <f t="shared" si="4"/>
      </c>
      <c r="F46" s="52">
        <f t="shared" si="5"/>
      </c>
      <c r="G46" s="63">
        <f t="shared" si="6"/>
        <v>372</v>
      </c>
      <c r="H46" s="88">
        <v>95</v>
      </c>
      <c r="I46" s="54">
        <f t="shared" si="7"/>
        <v>391.5789473684211</v>
      </c>
    </row>
    <row r="47" spans="1:9" s="51" customFormat="1" ht="13.5" thickBot="1">
      <c r="A47" s="94" t="s">
        <v>33</v>
      </c>
      <c r="B47" s="26">
        <f>SUM(B11+B13+B17+B23++B26+B27+B31+B37+B39+B41+B45+B46)</f>
        <v>451628</v>
      </c>
      <c r="C47" s="26">
        <f>SUM(C11+C13+C17+C23++C26+C27+C31+C37+C39+C41+C45+C46)</f>
        <v>79948</v>
      </c>
      <c r="D47" s="26">
        <f>SUM(D11+D13+D17+D23++D26+D27+D31+D37+D39+D41+D45+D46)</f>
        <v>93997</v>
      </c>
      <c r="E47" s="59">
        <f t="shared" si="4"/>
        <v>20.812925682198625</v>
      </c>
      <c r="F47" s="57">
        <f t="shared" si="5"/>
        <v>117.57267223695402</v>
      </c>
      <c r="G47" s="64">
        <f t="shared" si="6"/>
        <v>14049</v>
      </c>
      <c r="H47" s="26">
        <f>SUM(H11+H13+H17+H23+H26+H27+H31+H37+H39+H41+H45+H46)</f>
        <v>94346</v>
      </c>
      <c r="I47" s="60">
        <f t="shared" si="7"/>
        <v>99.63008500625358</v>
      </c>
    </row>
    <row r="48" spans="1:9" ht="13.5" thickBot="1">
      <c r="A48" s="49" t="s">
        <v>4</v>
      </c>
      <c r="B48" s="50">
        <f>SUM(B49:B58)</f>
        <v>1272433</v>
      </c>
      <c r="C48" s="50">
        <f>SUM(C49:C58)</f>
        <v>287792</v>
      </c>
      <c r="D48" s="78">
        <f>SUM(D49:D58)</f>
        <v>291832</v>
      </c>
      <c r="E48" s="56">
        <f t="shared" si="4"/>
        <v>22.93496003325912</v>
      </c>
      <c r="F48" s="55">
        <f t="shared" si="5"/>
        <v>101.40379162728637</v>
      </c>
      <c r="G48" s="65">
        <f t="shared" si="6"/>
        <v>4040</v>
      </c>
      <c r="H48" s="78">
        <f>SUM(H49:H58)</f>
        <v>279767</v>
      </c>
      <c r="I48" s="58">
        <f t="shared" si="7"/>
        <v>104.31251720181436</v>
      </c>
    </row>
    <row r="49" spans="1:9" ht="12.75">
      <c r="A49" s="74" t="s">
        <v>29</v>
      </c>
      <c r="B49" s="19">
        <v>162148</v>
      </c>
      <c r="C49" s="20">
        <v>40537</v>
      </c>
      <c r="D49" s="20">
        <v>40537</v>
      </c>
      <c r="E49" s="76">
        <f>IF(B49=0,"",D49/B49*100)</f>
        <v>25</v>
      </c>
      <c r="F49" s="82">
        <f t="shared" si="5"/>
        <v>100</v>
      </c>
      <c r="G49" s="77">
        <f t="shared" si="6"/>
        <v>0</v>
      </c>
      <c r="H49" s="20">
        <v>33142</v>
      </c>
      <c r="I49" s="83">
        <f t="shared" si="7"/>
        <v>122.31307706233783</v>
      </c>
    </row>
    <row r="50" spans="1:9" ht="12.75" hidden="1">
      <c r="A50" s="43" t="s">
        <v>30</v>
      </c>
      <c r="B50" s="4"/>
      <c r="C50" s="7"/>
      <c r="D50" s="7"/>
      <c r="E50" s="37">
        <f>IF(B50=0,"",D50/B50*100)</f>
      </c>
      <c r="F50" s="69">
        <f t="shared" si="5"/>
      </c>
      <c r="G50" s="62">
        <f t="shared" si="6"/>
        <v>0</v>
      </c>
      <c r="H50" s="7"/>
      <c r="I50" s="79">
        <f t="shared" si="7"/>
      </c>
    </row>
    <row r="51" spans="1:9" ht="12.75" hidden="1">
      <c r="A51" s="43" t="s">
        <v>44</v>
      </c>
      <c r="B51" s="4"/>
      <c r="C51" s="7"/>
      <c r="D51" s="7"/>
      <c r="E51" s="37">
        <f t="shared" si="4"/>
      </c>
      <c r="F51" s="69">
        <f t="shared" si="5"/>
      </c>
      <c r="G51" s="62">
        <f t="shared" si="6"/>
        <v>0</v>
      </c>
      <c r="H51" s="7"/>
      <c r="I51" s="79">
        <f t="shared" si="7"/>
      </c>
    </row>
    <row r="52" spans="1:9" ht="12.75">
      <c r="A52" s="40" t="s">
        <v>59</v>
      </c>
      <c r="B52" s="21">
        <v>337805</v>
      </c>
      <c r="C52" s="7">
        <v>63955</v>
      </c>
      <c r="D52" s="7">
        <v>63955</v>
      </c>
      <c r="E52" s="37">
        <f>IF(B52=0,"",D52/B52*100)</f>
        <v>18.93252024096742</v>
      </c>
      <c r="F52" s="69">
        <f t="shared" si="5"/>
        <v>100</v>
      </c>
      <c r="G52" s="62">
        <f t="shared" si="6"/>
        <v>0</v>
      </c>
      <c r="H52" s="7">
        <v>66015</v>
      </c>
      <c r="I52" s="79">
        <f t="shared" si="7"/>
        <v>96.87949708399606</v>
      </c>
    </row>
    <row r="53" spans="1:9" ht="12.75">
      <c r="A53" s="40" t="s">
        <v>60</v>
      </c>
      <c r="B53" s="21">
        <v>758626</v>
      </c>
      <c r="C53" s="17">
        <v>179987</v>
      </c>
      <c r="D53" s="17">
        <v>179987</v>
      </c>
      <c r="E53" s="37">
        <f t="shared" si="4"/>
        <v>23.725393013158</v>
      </c>
      <c r="F53" s="69">
        <f t="shared" si="5"/>
        <v>100</v>
      </c>
      <c r="G53" s="62">
        <f t="shared" si="6"/>
        <v>0</v>
      </c>
      <c r="H53" s="17">
        <v>172682</v>
      </c>
      <c r="I53" s="79">
        <f t="shared" si="7"/>
        <v>104.23031931527316</v>
      </c>
    </row>
    <row r="54" spans="1:9" ht="12.75">
      <c r="A54" s="72" t="s">
        <v>53</v>
      </c>
      <c r="B54" s="75">
        <v>965</v>
      </c>
      <c r="C54" s="17">
        <v>326</v>
      </c>
      <c r="D54" s="17">
        <v>326</v>
      </c>
      <c r="E54" s="37">
        <f>IF(B54=0,"",D54/B54*100)</f>
        <v>33.78238341968912</v>
      </c>
      <c r="F54" s="69">
        <f t="shared" si="5"/>
        <v>100</v>
      </c>
      <c r="G54" s="62">
        <f t="shared" si="6"/>
        <v>0</v>
      </c>
      <c r="H54" s="17">
        <v>326</v>
      </c>
      <c r="I54" s="84">
        <f t="shared" si="7"/>
        <v>100</v>
      </c>
    </row>
    <row r="55" spans="1:9" ht="12.75">
      <c r="A55" s="72" t="s">
        <v>64</v>
      </c>
      <c r="B55" s="21">
        <v>600</v>
      </c>
      <c r="C55" s="17"/>
      <c r="D55" s="17"/>
      <c r="E55" s="37">
        <f>IF(B55=0,"",D55/B55*100)</f>
        <v>0</v>
      </c>
      <c r="F55" s="69">
        <f t="shared" si="5"/>
      </c>
      <c r="G55" s="73">
        <f t="shared" si="6"/>
        <v>0</v>
      </c>
      <c r="H55" s="17"/>
      <c r="I55" s="84">
        <f t="shared" si="7"/>
      </c>
    </row>
    <row r="56" spans="1:9" ht="12.75">
      <c r="A56" s="72" t="s">
        <v>61</v>
      </c>
      <c r="B56" s="21">
        <v>16402</v>
      </c>
      <c r="C56" s="17">
        <v>7100</v>
      </c>
      <c r="D56" s="17">
        <v>8854</v>
      </c>
      <c r="E56" s="37">
        <f t="shared" si="4"/>
        <v>53.98122180221924</v>
      </c>
      <c r="F56" s="69">
        <f t="shared" si="5"/>
        <v>124.70422535211267</v>
      </c>
      <c r="G56" s="73">
        <f t="shared" si="6"/>
        <v>1754</v>
      </c>
      <c r="H56" s="17">
        <v>7725</v>
      </c>
      <c r="I56" s="84">
        <f t="shared" si="7"/>
        <v>114.61488673139159</v>
      </c>
    </row>
    <row r="57" spans="1:9" ht="12.75">
      <c r="A57" s="14" t="s">
        <v>51</v>
      </c>
      <c r="B57" s="89">
        <v>139</v>
      </c>
      <c r="C57" s="13">
        <v>139</v>
      </c>
      <c r="D57" s="13">
        <v>139</v>
      </c>
      <c r="E57" s="9">
        <f>IF(B57=0,"",D57/B57*100)</f>
        <v>100</v>
      </c>
      <c r="F57" s="52">
        <f>IF(C57=0,"",D57/C57*100)</f>
        <v>100</v>
      </c>
      <c r="G57" s="63">
        <f>D57-C57</f>
        <v>0</v>
      </c>
      <c r="H57" s="13">
        <v>680</v>
      </c>
      <c r="I57" s="54">
        <f>IF(H57=0,"",D57/H57*100)</f>
        <v>20.441176470588236</v>
      </c>
    </row>
    <row r="58" spans="1:9" ht="13.5" thickBot="1">
      <c r="A58" s="50" t="s">
        <v>43</v>
      </c>
      <c r="B58" s="90">
        <v>-4252</v>
      </c>
      <c r="C58" s="44">
        <v>-4252</v>
      </c>
      <c r="D58" s="44">
        <v>-1966</v>
      </c>
      <c r="E58" s="9">
        <f>IF(B58=0,"",D58/B58*100)</f>
        <v>46.237064910630295</v>
      </c>
      <c r="F58" s="52">
        <f>IF(C58=0,"",D58/C58*100)</f>
        <v>46.237064910630295</v>
      </c>
      <c r="G58" s="63">
        <f>D58-C58</f>
        <v>2286</v>
      </c>
      <c r="H58" s="44">
        <v>-803</v>
      </c>
      <c r="I58" s="54">
        <f>IF(H58=0,"",D58/H58*100)</f>
        <v>244.8318804483188</v>
      </c>
    </row>
    <row r="59" spans="1:9" ht="13.5" thickBot="1">
      <c r="A59" s="26" t="s">
        <v>8</v>
      </c>
      <c r="B59" s="26">
        <f>SUM(B47,B48,)</f>
        <v>1724061</v>
      </c>
      <c r="C59" s="26">
        <f>SUM(C47,C48,)</f>
        <v>367740</v>
      </c>
      <c r="D59" s="26">
        <f>SUM(D47,D48,)</f>
        <v>385829</v>
      </c>
      <c r="E59" s="61">
        <f t="shared" si="4"/>
        <v>22.379080554574347</v>
      </c>
      <c r="F59" s="57">
        <f t="shared" si="5"/>
        <v>104.918964485778</v>
      </c>
      <c r="G59" s="64">
        <f t="shared" si="6"/>
        <v>18089</v>
      </c>
      <c r="H59" s="26">
        <f>SUM(H47,H48,)</f>
        <v>374113</v>
      </c>
      <c r="I59" s="60">
        <f t="shared" si="7"/>
        <v>103.1316741198515</v>
      </c>
    </row>
    <row r="60" spans="1:9" ht="12.75">
      <c r="A60" s="74" t="s">
        <v>34</v>
      </c>
      <c r="B60" s="4"/>
      <c r="C60" s="7"/>
      <c r="D60" s="7"/>
      <c r="E60" s="38">
        <f t="shared" si="4"/>
      </c>
      <c r="F60" s="70">
        <f t="shared" si="5"/>
      </c>
      <c r="G60" s="66">
        <f t="shared" si="6"/>
        <v>0</v>
      </c>
      <c r="H60" s="18"/>
      <c r="I60" s="85">
        <f t="shared" si="7"/>
      </c>
    </row>
    <row r="61" spans="1:9" ht="13.5" thickBot="1">
      <c r="A61" s="43" t="s">
        <v>5</v>
      </c>
      <c r="B61" s="4">
        <v>131051</v>
      </c>
      <c r="C61" s="7">
        <v>131051</v>
      </c>
      <c r="D61" s="7">
        <v>131051</v>
      </c>
      <c r="E61" s="37">
        <f t="shared" si="4"/>
        <v>100</v>
      </c>
      <c r="F61" s="69">
        <f t="shared" si="5"/>
        <v>100</v>
      </c>
      <c r="G61" s="67">
        <f t="shared" si="6"/>
        <v>0</v>
      </c>
      <c r="H61" s="18">
        <v>101009</v>
      </c>
      <c r="I61" s="79">
        <f t="shared" si="7"/>
        <v>129.74190418675565</v>
      </c>
    </row>
    <row r="62" spans="1:9" ht="13.5" thickBot="1">
      <c r="A62" s="94" t="s">
        <v>7</v>
      </c>
      <c r="B62" s="26">
        <f>SUM(B59,B60,B61,)</f>
        <v>1855112</v>
      </c>
      <c r="C62" s="26">
        <f>SUM(C59,C60,C61,)</f>
        <v>498791</v>
      </c>
      <c r="D62" s="26">
        <f>SUM(D59,D60,D61,)</f>
        <v>516880</v>
      </c>
      <c r="E62" s="61">
        <f t="shared" si="4"/>
        <v>27.86246868113623</v>
      </c>
      <c r="F62" s="57">
        <f t="shared" si="5"/>
        <v>103.62656904394827</v>
      </c>
      <c r="G62" s="64">
        <f t="shared" si="6"/>
        <v>18089</v>
      </c>
      <c r="H62" s="26">
        <f>SUM(H59,H60,H61,)</f>
        <v>475122</v>
      </c>
      <c r="I62" s="60">
        <f t="shared" si="7"/>
        <v>108.78890053502049</v>
      </c>
    </row>
    <row r="66" ht="12.75">
      <c r="A66" s="103" t="s">
        <v>62</v>
      </c>
    </row>
    <row r="67" spans="1:5" ht="12.75">
      <c r="A67" t="s">
        <v>63</v>
      </c>
      <c r="E67" t="s">
        <v>54</v>
      </c>
    </row>
    <row r="68" spans="1:5" ht="12.75">
      <c r="A68" s="1"/>
      <c r="E68" s="1"/>
    </row>
    <row r="69" ht="12.75">
      <c r="A69" t="s">
        <v>57</v>
      </c>
    </row>
  </sheetData>
  <sheetProtection/>
  <mergeCells count="6">
    <mergeCell ref="D8:D10"/>
    <mergeCell ref="I8:I10"/>
    <mergeCell ref="B9:B10"/>
    <mergeCell ref="C9:C10"/>
    <mergeCell ref="F9:G9"/>
    <mergeCell ref="H8:H10"/>
  </mergeCells>
  <printOptions/>
  <pageMargins left="0.4724409448818898" right="0.2362204724409449" top="0.5118110236220472" bottom="0.7086614173228347" header="0.5118110236220472" footer="0.3937007874015748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фин отдел</cp:lastModifiedBy>
  <cp:lastPrinted>2019-04-08T07:55:50Z</cp:lastPrinted>
  <dcterms:created xsi:type="dcterms:W3CDTF">1998-07-10T06:06:00Z</dcterms:created>
  <dcterms:modified xsi:type="dcterms:W3CDTF">2019-04-08T07:58:41Z</dcterms:modified>
  <cp:category/>
  <cp:version/>
  <cp:contentType/>
  <cp:contentStatus/>
</cp:coreProperties>
</file>