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9720" windowHeight="5715" activeTab="0"/>
  </bookViews>
  <sheets>
    <sheet name="3 мес 2020г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<sst xmlns="http://schemas.openxmlformats.org/spreadsheetml/2006/main" count="73" uniqueCount="72">
  <si>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ИСТОЧНИКИ ДОХОДОВ</t>
  </si>
  <si>
    <t>на год</t>
  </si>
  <si>
    <t>Прочие местные налоги и сборы</t>
  </si>
  <si>
    <t>Прочие неналоговые доходы</t>
  </si>
  <si>
    <t>Безвозмездные поступления</t>
  </si>
  <si>
    <t>Остатки бюджетных средств,направл.на расх.</t>
  </si>
  <si>
    <t>тыс.руб.</t>
  </si>
  <si>
    <t>ВСЕГО ПОСТУПИЛО СРЕДСТВ</t>
  </si>
  <si>
    <t xml:space="preserve">                            ВСЕГО ДОХОДОВ</t>
  </si>
  <si>
    <t xml:space="preserve">    УТВЕРЖДЕНО</t>
  </si>
  <si>
    <t>Налог на доходы физических лиц</t>
  </si>
  <si>
    <t xml:space="preserve">  ВЫПОЛНЕНИЕ ПЛАНА</t>
  </si>
  <si>
    <t xml:space="preserve">года </t>
  </si>
  <si>
    <t>%</t>
  </si>
  <si>
    <t>абс.сум</t>
  </si>
  <si>
    <t>Единый налог на вменен доход для отдельн видов деят</t>
  </si>
  <si>
    <t>Доходы от сдачи в аренду имущества</t>
  </si>
  <si>
    <t>Единый сельскохозяйственный налог</t>
  </si>
  <si>
    <t>Налоги на прибыль, доходы</t>
  </si>
  <si>
    <t>Налог на имущество организаций</t>
  </si>
  <si>
    <t xml:space="preserve">Земельный налог </t>
  </si>
  <si>
    <t>Государственная пошлина</t>
  </si>
  <si>
    <t>Задолженность и перерасчеты по отменен налогам</t>
  </si>
  <si>
    <t>Целевые сборы на содерж милиц, на нужды образов</t>
  </si>
  <si>
    <t>Доходы от использ имущ,наход в гос и муниц собств</t>
  </si>
  <si>
    <t>Платежи при пользовании природными ресурсами</t>
  </si>
  <si>
    <t>Плата за негативное воздействие на окружающ среду</t>
  </si>
  <si>
    <t>Доходы от продажи матер и нематер активов</t>
  </si>
  <si>
    <t>Штрафы, санкции, возмещение ущерба</t>
  </si>
  <si>
    <t>Дотации на выравнивание уровня бюджет обеспеченности</t>
  </si>
  <si>
    <t>Дотации на поддержку мер по обеспеч сбалансиров бюдж</t>
  </si>
  <si>
    <t xml:space="preserve">Налоги на совокупный доход   </t>
  </si>
  <si>
    <t>Налоги на имущество</t>
  </si>
  <si>
    <t>ИТОГО СОБСТВЕННЫХ ДОХОДОВ</t>
  </si>
  <si>
    <t>Бюджетные кредиты</t>
  </si>
  <si>
    <t>Транспортный налог с организаций</t>
  </si>
  <si>
    <t>Транспортный налог с физических лиц</t>
  </si>
  <si>
    <t>Государств пошлина по делам рассматриваем в судах</t>
  </si>
  <si>
    <t>Государств пошлина за регистрацию транспорт средств</t>
  </si>
  <si>
    <t>Налог на имущество физических лиц</t>
  </si>
  <si>
    <t>Земельный налог (по обязательствам до 1 января 2006г)</t>
  </si>
  <si>
    <t>ФАКТ ИСПОЛ</t>
  </si>
  <si>
    <t>Возврат остатков субсидий и субвенций прошлых лет</t>
  </si>
  <si>
    <t xml:space="preserve">Прочие дотации </t>
  </si>
  <si>
    <t>Доходы от реализации имущества</t>
  </si>
  <si>
    <t>Прочие доходы от оказания плат услуг и компенсац затрат</t>
  </si>
  <si>
    <t xml:space="preserve">Доходы от оказания платн услуг и компенсац затрат </t>
  </si>
  <si>
    <t>Доходы от продажи зем участк до разгранич госуд собств</t>
  </si>
  <si>
    <t>Доходы, получаемые в виде арендной платы за земельн участки, государст собствен на которые не раграничена</t>
  </si>
  <si>
    <t>Доходы от возврата остатков субсидий и субвенций</t>
  </si>
  <si>
    <t>Дходы от продажи нематериальных активов</t>
  </si>
  <si>
    <t>Иные межбюджетные трансферты</t>
  </si>
  <si>
    <t>Патентная система налогообложения</t>
  </si>
  <si>
    <t>Акцизы по подакцизным товарам</t>
  </si>
  <si>
    <t xml:space="preserve">             ИСПОЛНЕНИЕ  ДОХОДНОЙ  ЧАСТИ   БЮДЖЕТА  ПЕТРОВСКОГО  ГОРОДСКОГО ОКРУГА</t>
  </si>
  <si>
    <t xml:space="preserve">Субсидии </t>
  </si>
  <si>
    <t xml:space="preserve">Субвенции </t>
  </si>
  <si>
    <t>Прочие безвозмездные постул в бюджет город. округа</t>
  </si>
  <si>
    <t>Безвозмездные постуления от негосуд организ</t>
  </si>
  <si>
    <t>Доходы от сдачи в аренду имущ,составл казну город окр</t>
  </si>
  <si>
    <t>Доходы, получаемые в виде арендной платы за земли, находящиеся в собственности городских округов</t>
  </si>
  <si>
    <t>% К 2019г</t>
  </si>
  <si>
    <t>Доходы от перечисл части прибыли муницип унитарн предпр</t>
  </si>
  <si>
    <t>Плата по соглашениям об установлении сервитута</t>
  </si>
  <si>
    <t xml:space="preserve">администрации Петровского городского округа </t>
  </si>
  <si>
    <t xml:space="preserve">                                                                         за 3 месяца  2020 г.        </t>
  </si>
  <si>
    <t>на           3 мес</t>
  </si>
  <si>
    <t>3 мес</t>
  </si>
  <si>
    <t>ФАКТ        3 мес 2019г (в сопоставимых показателях)</t>
  </si>
  <si>
    <t xml:space="preserve">Первый заместитель главы администарции - начальник финансового управления </t>
  </si>
  <si>
    <t>Белый А.В. 42127</t>
  </si>
  <si>
    <t>В.П. Сухомлинова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</si>
</sst>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;[Red]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sz val="10"/>
      <color indexed="4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74" fontId="1" fillId="0" borderId="13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17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3" borderId="18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24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 applyProtection="1">
      <alignment wrapText="1"/>
      <protection locked="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5" xfId="0" applyBorder="1" applyAlignment="1">
      <alignment/>
    </xf>
    <xf numFmtId="174" fontId="1" fillId="0" borderId="14" xfId="0" applyNumberFormat="1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174" fontId="1" fillId="0" borderId="26" xfId="0" applyNumberFormat="1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7" xfId="0" applyNumberFormat="1" applyFont="1" applyBorder="1" applyAlignment="1">
      <alignment/>
    </xf>
    <xf numFmtId="174" fontId="1" fillId="34" borderId="25" xfId="0" applyNumberFormat="1" applyFont="1" applyFill="1" applyBorder="1" applyAlignment="1">
      <alignment/>
    </xf>
    <xf numFmtId="174" fontId="1" fillId="0" borderId="28" xfId="0" applyNumberFormat="1" applyFont="1" applyBorder="1" applyAlignment="1">
      <alignment/>
    </xf>
    <xf numFmtId="174" fontId="1" fillId="34" borderId="27" xfId="0" applyNumberFormat="1" applyFont="1" applyFill="1" applyBorder="1" applyAlignment="1">
      <alignment/>
    </xf>
    <xf numFmtId="174" fontId="1" fillId="34" borderId="28" xfId="0" applyNumberFormat="1" applyFont="1" applyFill="1" applyBorder="1" applyAlignment="1">
      <alignment/>
    </xf>
    <xf numFmtId="174" fontId="1" fillId="34" borderId="29" xfId="0" applyNumberFormat="1" applyFont="1" applyFill="1" applyBorder="1" applyAlignment="1">
      <alignment/>
    </xf>
    <xf numFmtId="1" fontId="0" fillId="0" borderId="26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34" borderId="28" xfId="0" applyNumberFormat="1" applyFont="1" applyFill="1" applyBorder="1" applyAlignment="1">
      <alignment/>
    </xf>
    <xf numFmtId="1" fontId="1" fillId="0" borderId="28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0" fontId="0" fillId="0" borderId="15" xfId="0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 applyProtection="1">
      <alignment/>
      <protection locked="0"/>
    </xf>
    <xf numFmtId="174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0" fontId="1" fillId="0" borderId="29" xfId="0" applyFont="1" applyBorder="1" applyAlignment="1">
      <alignment/>
    </xf>
    <xf numFmtId="174" fontId="0" fillId="0" borderId="26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74" fontId="0" fillId="0" borderId="36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0" fontId="1" fillId="0" borderId="2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174" fontId="1" fillId="0" borderId="34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0" fontId="1" fillId="0" borderId="38" xfId="0" applyFont="1" applyBorder="1" applyAlignment="1">
      <alignment/>
    </xf>
    <xf numFmtId="174" fontId="1" fillId="0" borderId="35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1" fillId="33" borderId="39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0" fontId="1" fillId="33" borderId="19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showZero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O10" sqref="O10"/>
    </sheetView>
  </sheetViews>
  <sheetFormatPr defaultColWidth="9.00390625" defaultRowHeight="12.75"/>
  <cols>
    <col min="1" max="1" width="52.875" style="0" customWidth="1"/>
    <col min="2" max="2" width="9.375" style="0" customWidth="1"/>
    <col min="3" max="3" width="9.25390625" style="0" customWidth="1"/>
    <col min="4" max="4" width="9.75390625" style="0" customWidth="1"/>
    <col min="5" max="5" width="7.75390625" style="0" customWidth="1"/>
    <col min="6" max="6" width="7.375" style="0" customWidth="1"/>
    <col min="7" max="7" width="8.75390625" style="0" customWidth="1"/>
    <col min="8" max="8" width="10.00390625" style="0" customWidth="1"/>
    <col min="9" max="9" width="7.75390625" style="0" customWidth="1"/>
  </cols>
  <sheetData>
    <row r="2" spans="1:6" ht="12.75">
      <c r="A2" s="26"/>
      <c r="E2" s="25"/>
      <c r="F2" s="25"/>
    </row>
    <row r="3" ht="12.75">
      <c r="A3" s="1" t="s">
        <v>54</v>
      </c>
    </row>
    <row r="4" spans="1:8" ht="12.75">
      <c r="A4" s="2" t="s">
        <v>65</v>
      </c>
      <c r="H4" t="s">
        <v>6</v>
      </c>
    </row>
    <row r="5" ht="12.75">
      <c r="A5" s="2"/>
    </row>
    <row r="6" ht="12.75">
      <c r="A6" s="2"/>
    </row>
    <row r="7" ht="13.5" thickBot="1">
      <c r="A7" s="2"/>
    </row>
    <row r="8" spans="1:9" ht="13.5" customHeight="1" thickBot="1">
      <c r="A8" s="22"/>
      <c r="B8" s="108" t="s">
        <v>9</v>
      </c>
      <c r="C8" s="109"/>
      <c r="D8" s="98" t="s">
        <v>41</v>
      </c>
      <c r="E8" s="108" t="s">
        <v>11</v>
      </c>
      <c r="F8" s="110"/>
      <c r="G8" s="109"/>
      <c r="H8" s="105" t="s">
        <v>68</v>
      </c>
      <c r="I8" s="98" t="s">
        <v>61</v>
      </c>
    </row>
    <row r="9" spans="1:9" ht="13.5" customHeight="1" thickBot="1">
      <c r="A9" s="28" t="s">
        <v>0</v>
      </c>
      <c r="B9" s="101" t="s">
        <v>1</v>
      </c>
      <c r="C9" s="98" t="s">
        <v>66</v>
      </c>
      <c r="D9" s="99"/>
      <c r="E9" s="23" t="s">
        <v>12</v>
      </c>
      <c r="F9" s="103" t="s">
        <v>67</v>
      </c>
      <c r="G9" s="104"/>
      <c r="H9" s="106"/>
      <c r="I9" s="99"/>
    </row>
    <row r="10" spans="1:9" ht="85.5" customHeight="1" thickBot="1">
      <c r="A10" s="27"/>
      <c r="B10" s="102"/>
      <c r="C10" s="100"/>
      <c r="D10" s="100"/>
      <c r="E10" s="97" t="s">
        <v>13</v>
      </c>
      <c r="F10" s="97" t="s">
        <v>13</v>
      </c>
      <c r="G10" s="97" t="s">
        <v>14</v>
      </c>
      <c r="H10" s="107"/>
      <c r="I10" s="100"/>
    </row>
    <row r="11" spans="1:9" ht="12.75">
      <c r="A11" s="3" t="s">
        <v>18</v>
      </c>
      <c r="B11" s="3">
        <f>SUM(B12:B12)</f>
        <v>275140</v>
      </c>
      <c r="C11" s="89">
        <f>SUM(C12:C12)</f>
        <v>51563</v>
      </c>
      <c r="D11" s="89">
        <f>SUM(D12:D12)</f>
        <v>55459</v>
      </c>
      <c r="E11" s="90">
        <f aca="true" t="shared" si="0" ref="E11:E43">IF(B11=0,"",D11/B11*100)</f>
        <v>20.156647524896417</v>
      </c>
      <c r="F11" s="91">
        <f aca="true" t="shared" si="1" ref="F11:F43">IF(C11=0,"",D11/C11*100)</f>
        <v>107.55580551946163</v>
      </c>
      <c r="G11" s="92">
        <f aca="true" t="shared" si="2" ref="G11:G43">D11-C11</f>
        <v>3896</v>
      </c>
      <c r="H11" s="93">
        <f>SUM(H12:H12)</f>
        <v>48585</v>
      </c>
      <c r="I11" s="94">
        <f aca="true" t="shared" si="3" ref="I11:I43">IF(H11=0,"",D11/H11*100)</f>
        <v>114.14839971184523</v>
      </c>
    </row>
    <row r="12" spans="1:9" ht="12.75">
      <c r="A12" s="35" t="s">
        <v>10</v>
      </c>
      <c r="B12" s="4">
        <v>275140</v>
      </c>
      <c r="C12" s="7">
        <v>51563</v>
      </c>
      <c r="D12" s="7">
        <v>55459</v>
      </c>
      <c r="E12" s="32">
        <f t="shared" si="0"/>
        <v>20.156647524896417</v>
      </c>
      <c r="F12" s="63">
        <f t="shared" si="1"/>
        <v>107.55580551946163</v>
      </c>
      <c r="G12" s="57">
        <f t="shared" si="2"/>
        <v>3896</v>
      </c>
      <c r="H12" s="18">
        <v>48585</v>
      </c>
      <c r="I12" s="73">
        <f t="shared" si="3"/>
        <v>114.14839971184523</v>
      </c>
    </row>
    <row r="13" spans="1:9" ht="12.75">
      <c r="A13" s="86" t="s">
        <v>31</v>
      </c>
      <c r="B13" s="6">
        <f>SUM(B14:B16)</f>
        <v>38903</v>
      </c>
      <c r="C13" s="6">
        <f>SUM(C14:C16)</f>
        <v>10971</v>
      </c>
      <c r="D13" s="6">
        <f>SUM(D14:D16)</f>
        <v>12929</v>
      </c>
      <c r="E13" s="9">
        <f t="shared" si="0"/>
        <v>33.23394082718556</v>
      </c>
      <c r="F13" s="47">
        <f t="shared" si="1"/>
        <v>117.84705131710874</v>
      </c>
      <c r="G13" s="58">
        <f t="shared" si="2"/>
        <v>1958</v>
      </c>
      <c r="H13" s="39">
        <f>SUM(H14:H16)</f>
        <v>13415</v>
      </c>
      <c r="I13" s="49">
        <f t="shared" si="3"/>
        <v>96.37718971300782</v>
      </c>
    </row>
    <row r="14" spans="1:9" s="12" customFormat="1" ht="12.75">
      <c r="A14" s="36" t="s">
        <v>15</v>
      </c>
      <c r="B14" s="10">
        <v>28335</v>
      </c>
      <c r="C14" s="11">
        <v>6875</v>
      </c>
      <c r="D14" s="11">
        <v>6623</v>
      </c>
      <c r="E14" s="15">
        <f t="shared" si="0"/>
        <v>23.373919181224633</v>
      </c>
      <c r="F14" s="74">
        <f t="shared" si="1"/>
        <v>96.33454545454545</v>
      </c>
      <c r="G14" s="57">
        <f t="shared" si="2"/>
        <v>-252</v>
      </c>
      <c r="H14" s="31">
        <v>6640</v>
      </c>
      <c r="I14" s="73">
        <f t="shared" si="3"/>
        <v>99.74397590361446</v>
      </c>
    </row>
    <row r="15" spans="1:9" s="12" customFormat="1" ht="12.75">
      <c r="A15" s="36" t="s">
        <v>17</v>
      </c>
      <c r="B15" s="10">
        <v>10049</v>
      </c>
      <c r="C15" s="11">
        <v>3956</v>
      </c>
      <c r="D15" s="11">
        <v>5955</v>
      </c>
      <c r="E15" s="32">
        <f t="shared" si="0"/>
        <v>59.259627823664054</v>
      </c>
      <c r="F15" s="63">
        <f t="shared" si="1"/>
        <v>150.53083923154702</v>
      </c>
      <c r="G15" s="57">
        <f t="shared" si="2"/>
        <v>1999</v>
      </c>
      <c r="H15" s="31">
        <v>6670</v>
      </c>
      <c r="I15" s="73">
        <f t="shared" si="3"/>
        <v>89.28035982008996</v>
      </c>
    </row>
    <row r="16" spans="1:9" s="12" customFormat="1" ht="12.75">
      <c r="A16" s="35" t="s">
        <v>52</v>
      </c>
      <c r="B16" s="10">
        <v>519</v>
      </c>
      <c r="C16" s="11">
        <v>140</v>
      </c>
      <c r="D16" s="11">
        <v>351</v>
      </c>
      <c r="E16" s="32">
        <f t="shared" si="0"/>
        <v>67.63005780346822</v>
      </c>
      <c r="F16" s="63">
        <f t="shared" si="1"/>
        <v>250.71428571428572</v>
      </c>
      <c r="G16" s="57">
        <f t="shared" si="2"/>
        <v>211</v>
      </c>
      <c r="H16" s="31">
        <v>105</v>
      </c>
      <c r="I16" s="73">
        <f t="shared" si="3"/>
        <v>334.2857142857143</v>
      </c>
    </row>
    <row r="17" spans="1:9" ht="12.75">
      <c r="A17" s="86" t="s">
        <v>32</v>
      </c>
      <c r="B17" s="5">
        <f>SUM(B18:B22)</f>
        <v>86485</v>
      </c>
      <c r="C17" s="5">
        <f>SUM(C18:C22)</f>
        <v>9993</v>
      </c>
      <c r="D17" s="5">
        <f>SUM(D18:D22)</f>
        <v>12195</v>
      </c>
      <c r="E17" s="9">
        <f t="shared" si="0"/>
        <v>14.100711105972133</v>
      </c>
      <c r="F17" s="47">
        <f t="shared" si="1"/>
        <v>122.03542479735816</v>
      </c>
      <c r="G17" s="58">
        <f t="shared" si="2"/>
        <v>2202</v>
      </c>
      <c r="H17" s="29">
        <f>SUM(H18:H22)</f>
        <v>10515</v>
      </c>
      <c r="I17" s="49">
        <f t="shared" si="3"/>
        <v>115.97717546362341</v>
      </c>
    </row>
    <row r="18" spans="1:9" ht="12.75">
      <c r="A18" s="35" t="s">
        <v>39</v>
      </c>
      <c r="B18" s="4">
        <v>13292</v>
      </c>
      <c r="C18" s="7">
        <v>665</v>
      </c>
      <c r="D18" s="7">
        <v>1351</v>
      </c>
      <c r="E18" s="15">
        <f t="shared" si="0"/>
        <v>10.164008426120976</v>
      </c>
      <c r="F18" s="74">
        <f t="shared" si="1"/>
        <v>203.1578947368421</v>
      </c>
      <c r="G18" s="57">
        <f t="shared" si="2"/>
        <v>686</v>
      </c>
      <c r="H18" s="18">
        <v>698</v>
      </c>
      <c r="I18" s="73">
        <f t="shared" si="3"/>
        <v>193.55300859598853</v>
      </c>
    </row>
    <row r="19" spans="1:9" ht="12.75" hidden="1">
      <c r="A19" s="35" t="s">
        <v>19</v>
      </c>
      <c r="B19" s="4"/>
      <c r="C19" s="7"/>
      <c r="D19" s="7"/>
      <c r="E19" s="32">
        <f t="shared" si="0"/>
      </c>
      <c r="F19" s="63">
        <f t="shared" si="1"/>
      </c>
      <c r="G19" s="57">
        <f t="shared" si="2"/>
        <v>0</v>
      </c>
      <c r="H19" s="18"/>
      <c r="I19" s="73">
        <f t="shared" si="3"/>
      </c>
    </row>
    <row r="20" spans="1:9" ht="12.75" hidden="1">
      <c r="A20" s="35" t="s">
        <v>35</v>
      </c>
      <c r="B20" s="4"/>
      <c r="C20" s="7"/>
      <c r="D20" s="7"/>
      <c r="E20" s="32">
        <f t="shared" si="0"/>
      </c>
      <c r="F20" s="63">
        <f t="shared" si="1"/>
      </c>
      <c r="G20" s="57">
        <f t="shared" si="2"/>
        <v>0</v>
      </c>
      <c r="H20" s="18"/>
      <c r="I20" s="49">
        <f t="shared" si="3"/>
      </c>
    </row>
    <row r="21" spans="1:9" ht="12.75" hidden="1">
      <c r="A21" s="35" t="s">
        <v>36</v>
      </c>
      <c r="B21" s="4"/>
      <c r="C21" s="7"/>
      <c r="D21" s="7"/>
      <c r="E21" s="32">
        <f t="shared" si="0"/>
      </c>
      <c r="F21" s="63">
        <f t="shared" si="1"/>
      </c>
      <c r="G21" s="57">
        <f t="shared" si="2"/>
        <v>0</v>
      </c>
      <c r="H21" s="18"/>
      <c r="I21" s="49">
        <f t="shared" si="3"/>
      </c>
    </row>
    <row r="22" spans="1:9" ht="12.75">
      <c r="A22" s="35" t="s">
        <v>20</v>
      </c>
      <c r="B22" s="4">
        <v>73193</v>
      </c>
      <c r="C22" s="7">
        <v>9328</v>
      </c>
      <c r="D22" s="7">
        <v>10844</v>
      </c>
      <c r="E22" s="9">
        <f t="shared" si="0"/>
        <v>14.815624444960584</v>
      </c>
      <c r="F22" s="47">
        <f t="shared" si="1"/>
        <v>116.25214408233275</v>
      </c>
      <c r="G22" s="57">
        <f t="shared" si="2"/>
        <v>1516</v>
      </c>
      <c r="H22" s="18">
        <v>9817</v>
      </c>
      <c r="I22" s="49">
        <f t="shared" si="3"/>
        <v>110.4614444331262</v>
      </c>
    </row>
    <row r="23" spans="1:9" s="2" customFormat="1" ht="12.75">
      <c r="A23" s="87" t="s">
        <v>21</v>
      </c>
      <c r="B23" s="40">
        <f>SUM(B24:B25)</f>
        <v>5833</v>
      </c>
      <c r="C23" s="40">
        <f>SUM(C24:C25)</f>
        <v>1370</v>
      </c>
      <c r="D23" s="40">
        <f>SUM(D24:D25)</f>
        <v>2084</v>
      </c>
      <c r="E23" s="9">
        <f t="shared" si="0"/>
        <v>35.7277558717641</v>
      </c>
      <c r="F23" s="47">
        <f t="shared" si="1"/>
        <v>152.1167883211679</v>
      </c>
      <c r="G23" s="58">
        <f t="shared" si="2"/>
        <v>714</v>
      </c>
      <c r="H23" s="40">
        <f>SUM(H24:H25)</f>
        <v>1573</v>
      </c>
      <c r="I23" s="49">
        <f t="shared" si="3"/>
        <v>132.48569612205975</v>
      </c>
    </row>
    <row r="24" spans="1:9" s="2" customFormat="1" ht="12.75">
      <c r="A24" s="36" t="s">
        <v>37</v>
      </c>
      <c r="B24" s="95">
        <v>5833</v>
      </c>
      <c r="C24" s="37">
        <v>1370</v>
      </c>
      <c r="D24" s="37">
        <v>2084</v>
      </c>
      <c r="E24" s="15">
        <f t="shared" si="0"/>
        <v>35.7277558717641</v>
      </c>
      <c r="F24" s="74">
        <f t="shared" si="1"/>
        <v>152.1167883211679</v>
      </c>
      <c r="G24" s="75">
        <f t="shared" si="2"/>
        <v>714</v>
      </c>
      <c r="H24" s="31">
        <v>1573</v>
      </c>
      <c r="I24" s="73">
        <f t="shared" si="3"/>
        <v>132.48569612205975</v>
      </c>
    </row>
    <row r="25" spans="1:9" s="2" customFormat="1" ht="12.75" hidden="1">
      <c r="A25" s="36" t="s">
        <v>38</v>
      </c>
      <c r="B25" s="95"/>
      <c r="C25" s="37"/>
      <c r="D25" s="31"/>
      <c r="E25" s="15">
        <f t="shared" si="0"/>
      </c>
      <c r="F25" s="74">
        <f t="shared" si="1"/>
      </c>
      <c r="G25" s="75">
        <f t="shared" si="2"/>
        <v>0</v>
      </c>
      <c r="H25" s="31"/>
      <c r="I25" s="73">
        <f t="shared" si="3"/>
      </c>
    </row>
    <row r="26" spans="1:9" s="2" customFormat="1" ht="12.75">
      <c r="A26" s="86" t="s">
        <v>53</v>
      </c>
      <c r="B26" s="84">
        <v>38458</v>
      </c>
      <c r="C26" s="13">
        <v>7839</v>
      </c>
      <c r="D26" s="30">
        <v>8369</v>
      </c>
      <c r="E26" s="9">
        <f t="shared" si="0"/>
        <v>21.761402048988508</v>
      </c>
      <c r="F26" s="47">
        <f t="shared" si="1"/>
        <v>106.761066462559</v>
      </c>
      <c r="G26" s="58">
        <f t="shared" si="2"/>
        <v>530</v>
      </c>
      <c r="H26" s="30">
        <v>8897</v>
      </c>
      <c r="I26" s="49">
        <f t="shared" si="3"/>
        <v>94.06541530853096</v>
      </c>
    </row>
    <row r="27" spans="1:9" s="2" customFormat="1" ht="12.75" hidden="1">
      <c r="A27" s="87" t="s">
        <v>22</v>
      </c>
      <c r="B27" s="40">
        <f>SUM(B28:B30)</f>
        <v>0</v>
      </c>
      <c r="C27" s="40">
        <f>SUM(C28:C30)</f>
        <v>0</v>
      </c>
      <c r="D27" s="40">
        <f>SUM(D28:D30)</f>
        <v>0</v>
      </c>
      <c r="E27" s="9">
        <f t="shared" si="0"/>
      </c>
      <c r="F27" s="47">
        <f t="shared" si="1"/>
      </c>
      <c r="G27" s="58">
        <f t="shared" si="2"/>
        <v>0</v>
      </c>
      <c r="H27" s="40">
        <f>SUM(H28:H30)</f>
        <v>0</v>
      </c>
      <c r="I27" s="49">
        <f t="shared" si="3"/>
      </c>
    </row>
    <row r="28" spans="1:9" s="2" customFormat="1" ht="12.75" hidden="1">
      <c r="A28" s="36" t="s">
        <v>40</v>
      </c>
      <c r="B28" s="95"/>
      <c r="C28" s="37"/>
      <c r="D28" s="31"/>
      <c r="E28" s="15">
        <f t="shared" si="0"/>
      </c>
      <c r="F28" s="74">
        <f t="shared" si="1"/>
      </c>
      <c r="G28" s="75">
        <f t="shared" si="2"/>
        <v>0</v>
      </c>
      <c r="H28" s="31"/>
      <c r="I28" s="73">
        <f t="shared" si="3"/>
      </c>
    </row>
    <row r="29" spans="1:9" ht="12.75" hidden="1">
      <c r="A29" s="35" t="s">
        <v>23</v>
      </c>
      <c r="B29" s="4"/>
      <c r="C29" s="7"/>
      <c r="D29" s="7"/>
      <c r="E29" s="32">
        <f t="shared" si="0"/>
      </c>
      <c r="F29" s="63">
        <f t="shared" si="1"/>
      </c>
      <c r="G29" s="57">
        <f t="shared" si="2"/>
        <v>0</v>
      </c>
      <c r="H29" s="18"/>
      <c r="I29" s="73">
        <f t="shared" si="3"/>
      </c>
    </row>
    <row r="30" spans="1:9" ht="12.75" hidden="1">
      <c r="A30" s="35" t="s">
        <v>2</v>
      </c>
      <c r="B30" s="4"/>
      <c r="C30" s="7"/>
      <c r="D30" s="7"/>
      <c r="E30" s="32">
        <f t="shared" si="0"/>
      </c>
      <c r="F30" s="63">
        <f t="shared" si="1"/>
      </c>
      <c r="G30" s="57">
        <f t="shared" si="2"/>
        <v>0</v>
      </c>
      <c r="H30" s="34"/>
      <c r="I30" s="73">
        <f t="shared" si="3"/>
      </c>
    </row>
    <row r="31" spans="1:9" ht="12.75">
      <c r="A31" s="5" t="s">
        <v>24</v>
      </c>
      <c r="B31" s="86">
        <f>SUM(B32:B37)</f>
        <v>50613</v>
      </c>
      <c r="C31" s="14">
        <f>SUM(C32:C37)</f>
        <v>7643</v>
      </c>
      <c r="D31" s="14">
        <f>SUM(D32:D37)</f>
        <v>13119</v>
      </c>
      <c r="E31" s="9">
        <f t="shared" si="0"/>
        <v>25.92021812577796</v>
      </c>
      <c r="F31" s="47">
        <f t="shared" si="1"/>
        <v>171.64725892973962</v>
      </c>
      <c r="G31" s="58">
        <f t="shared" si="2"/>
        <v>5476</v>
      </c>
      <c r="H31" s="14">
        <f>SUM(H32:H37)</f>
        <v>7929</v>
      </c>
      <c r="I31" s="49">
        <f t="shared" si="3"/>
        <v>165.45592130155126</v>
      </c>
    </row>
    <row r="32" spans="1:9" s="41" customFormat="1" ht="27" customHeight="1">
      <c r="A32" s="42" t="s">
        <v>48</v>
      </c>
      <c r="B32" s="96">
        <v>43413</v>
      </c>
      <c r="C32" s="43">
        <v>6823</v>
      </c>
      <c r="D32" s="43">
        <v>10546</v>
      </c>
      <c r="E32" s="9">
        <f t="shared" si="0"/>
        <v>24.292262686292123</v>
      </c>
      <c r="F32" s="47">
        <f t="shared" si="1"/>
        <v>154.56544042210172</v>
      </c>
      <c r="G32" s="57">
        <f t="shared" si="2"/>
        <v>3723</v>
      </c>
      <c r="H32" s="43">
        <v>5033</v>
      </c>
      <c r="I32" s="73">
        <f t="shared" si="3"/>
        <v>209.5370554341347</v>
      </c>
    </row>
    <row r="33" spans="1:9" ht="27" customHeight="1">
      <c r="A33" s="42" t="s">
        <v>60</v>
      </c>
      <c r="B33" s="4">
        <v>6000</v>
      </c>
      <c r="C33" s="7">
        <v>700</v>
      </c>
      <c r="D33" s="17">
        <v>1203</v>
      </c>
      <c r="E33" s="9">
        <f t="shared" si="0"/>
        <v>20.05</v>
      </c>
      <c r="F33" s="47">
        <f t="shared" si="1"/>
        <v>171.85714285714286</v>
      </c>
      <c r="G33" s="57">
        <f t="shared" si="2"/>
        <v>503</v>
      </c>
      <c r="H33" s="18">
        <v>1621</v>
      </c>
      <c r="I33" s="73">
        <f t="shared" si="3"/>
        <v>74.2134484885873</v>
      </c>
    </row>
    <row r="34" spans="1:9" ht="12.75" customHeight="1">
      <c r="A34" s="38" t="s">
        <v>16</v>
      </c>
      <c r="B34" s="4"/>
      <c r="C34" s="7"/>
      <c r="D34" s="16">
        <v>213</v>
      </c>
      <c r="E34" s="32">
        <f t="shared" si="0"/>
      </c>
      <c r="F34" s="63">
        <f t="shared" si="1"/>
      </c>
      <c r="G34" s="57">
        <f t="shared" si="2"/>
        <v>213</v>
      </c>
      <c r="H34" s="18">
        <v>259</v>
      </c>
      <c r="I34" s="73">
        <f t="shared" si="3"/>
        <v>82.23938223938224</v>
      </c>
    </row>
    <row r="35" spans="1:9" ht="12.75">
      <c r="A35" s="38" t="s">
        <v>59</v>
      </c>
      <c r="B35" s="21">
        <v>600</v>
      </c>
      <c r="C35" s="17">
        <v>120</v>
      </c>
      <c r="D35" s="62">
        <v>276</v>
      </c>
      <c r="E35" s="32">
        <f t="shared" si="0"/>
        <v>46</v>
      </c>
      <c r="F35" s="63">
        <f t="shared" si="1"/>
        <v>229.99999999999997</v>
      </c>
      <c r="G35" s="57">
        <f t="shared" si="2"/>
        <v>156</v>
      </c>
      <c r="H35" s="18">
        <v>210</v>
      </c>
      <c r="I35" s="73">
        <f t="shared" si="3"/>
        <v>131.42857142857142</v>
      </c>
    </row>
    <row r="36" spans="1:9" ht="12.75">
      <c r="A36" s="38" t="s">
        <v>63</v>
      </c>
      <c r="B36" s="4"/>
      <c r="C36" s="17"/>
      <c r="D36" s="62">
        <v>13</v>
      </c>
      <c r="E36" s="32">
        <f t="shared" si="0"/>
      </c>
      <c r="F36" s="63">
        <f t="shared" si="1"/>
      </c>
      <c r="G36" s="57">
        <f t="shared" si="2"/>
        <v>13</v>
      </c>
      <c r="H36" s="18">
        <v>6</v>
      </c>
      <c r="I36" s="73">
        <f t="shared" si="3"/>
        <v>216.66666666666666</v>
      </c>
    </row>
    <row r="37" spans="1:9" ht="12.75">
      <c r="A37" s="38" t="s">
        <v>62</v>
      </c>
      <c r="B37" s="4">
        <v>600</v>
      </c>
      <c r="C37" s="17">
        <v>0</v>
      </c>
      <c r="D37" s="62">
        <v>868</v>
      </c>
      <c r="E37" s="32">
        <f t="shared" si="0"/>
        <v>144.66666666666669</v>
      </c>
      <c r="F37" s="63">
        <f t="shared" si="1"/>
      </c>
      <c r="G37" s="57">
        <f t="shared" si="2"/>
        <v>868</v>
      </c>
      <c r="H37" s="18">
        <v>800</v>
      </c>
      <c r="I37" s="73">
        <f t="shared" si="3"/>
        <v>108.5</v>
      </c>
    </row>
    <row r="38" spans="1:9" s="2" customFormat="1" ht="12.75">
      <c r="A38" s="65" t="s">
        <v>25</v>
      </c>
      <c r="B38" s="40">
        <f>SUM(B39)</f>
        <v>630</v>
      </c>
      <c r="C38" s="40">
        <f>SUM(C39)</f>
        <v>226</v>
      </c>
      <c r="D38" s="40">
        <f>SUM(D39)</f>
        <v>98</v>
      </c>
      <c r="E38" s="9">
        <f t="shared" si="0"/>
        <v>15.555555555555555</v>
      </c>
      <c r="F38" s="47">
        <f t="shared" si="1"/>
        <v>43.36283185840708</v>
      </c>
      <c r="G38" s="58">
        <f t="shared" si="2"/>
        <v>-128</v>
      </c>
      <c r="H38" s="48">
        <f>SUM(H39)</f>
        <v>148</v>
      </c>
      <c r="I38" s="49">
        <f t="shared" si="3"/>
        <v>66.21621621621621</v>
      </c>
    </row>
    <row r="39" spans="1:9" ht="12.75">
      <c r="A39" s="38" t="s">
        <v>26</v>
      </c>
      <c r="B39" s="4">
        <v>630</v>
      </c>
      <c r="C39" s="7">
        <v>226</v>
      </c>
      <c r="D39" s="7">
        <v>98</v>
      </c>
      <c r="E39" s="32">
        <f t="shared" si="0"/>
        <v>15.555555555555555</v>
      </c>
      <c r="F39" s="63">
        <f t="shared" si="1"/>
        <v>43.36283185840708</v>
      </c>
      <c r="G39" s="57">
        <f t="shared" si="2"/>
        <v>-128</v>
      </c>
      <c r="H39" s="18">
        <v>148</v>
      </c>
      <c r="I39" s="73">
        <f t="shared" si="3"/>
        <v>66.21621621621621</v>
      </c>
    </row>
    <row r="40" spans="1:9" s="1" customFormat="1" ht="12.75">
      <c r="A40" s="5" t="s">
        <v>46</v>
      </c>
      <c r="B40" s="40">
        <f>SUM(B41)</f>
        <v>11966</v>
      </c>
      <c r="C40" s="40">
        <f>SUM(C41)</f>
        <v>2638</v>
      </c>
      <c r="D40" s="40">
        <f>SUM(D41)</f>
        <v>2977</v>
      </c>
      <c r="E40" s="9">
        <f t="shared" si="0"/>
        <v>24.878823332776197</v>
      </c>
      <c r="F40" s="47">
        <f t="shared" si="1"/>
        <v>112.85064442759666</v>
      </c>
      <c r="G40" s="58">
        <f t="shared" si="2"/>
        <v>339</v>
      </c>
      <c r="H40" s="40">
        <f>SUM(H41)</f>
        <v>2183</v>
      </c>
      <c r="I40" s="49">
        <f t="shared" si="3"/>
        <v>136.37196518552452</v>
      </c>
    </row>
    <row r="41" spans="1:9" ht="12.75">
      <c r="A41" s="38" t="s">
        <v>45</v>
      </c>
      <c r="B41" s="4">
        <v>11966</v>
      </c>
      <c r="C41" s="17">
        <v>2638</v>
      </c>
      <c r="D41" s="18">
        <v>2977</v>
      </c>
      <c r="E41" s="32">
        <f t="shared" si="0"/>
        <v>24.878823332776197</v>
      </c>
      <c r="F41" s="63">
        <f t="shared" si="1"/>
        <v>112.85064442759666</v>
      </c>
      <c r="G41" s="57">
        <f t="shared" si="2"/>
        <v>339</v>
      </c>
      <c r="H41" s="18">
        <v>2183</v>
      </c>
      <c r="I41" s="73">
        <f t="shared" si="3"/>
        <v>136.37196518552452</v>
      </c>
    </row>
    <row r="42" spans="1:9" s="2" customFormat="1" ht="12.75">
      <c r="A42" s="65" t="s">
        <v>27</v>
      </c>
      <c r="B42" s="40">
        <f>SUM(B43:B45)</f>
        <v>0</v>
      </c>
      <c r="C42" s="40">
        <f>SUM(C43:C45)</f>
        <v>0</v>
      </c>
      <c r="D42" s="40">
        <f>SUM(D43:D45)</f>
        <v>3691</v>
      </c>
      <c r="E42" s="9">
        <f t="shared" si="0"/>
      </c>
      <c r="F42" s="47">
        <f t="shared" si="1"/>
      </c>
      <c r="G42" s="58">
        <f t="shared" si="2"/>
        <v>3691</v>
      </c>
      <c r="H42" s="40">
        <f>SUM(H43:H45)</f>
        <v>5587</v>
      </c>
      <c r="I42" s="49">
        <f t="shared" si="3"/>
        <v>66.06407732235546</v>
      </c>
    </row>
    <row r="43" spans="1:9" s="2" customFormat="1" ht="12.75">
      <c r="A43" s="85" t="s">
        <v>44</v>
      </c>
      <c r="B43" s="10"/>
      <c r="C43" s="11"/>
      <c r="D43" s="11">
        <v>326</v>
      </c>
      <c r="E43" s="32">
        <f t="shared" si="0"/>
      </c>
      <c r="F43" s="63">
        <f t="shared" si="1"/>
      </c>
      <c r="G43" s="57">
        <f t="shared" si="2"/>
        <v>326</v>
      </c>
      <c r="H43" s="31">
        <v>100</v>
      </c>
      <c r="I43" s="73">
        <f t="shared" si="3"/>
        <v>326</v>
      </c>
    </row>
    <row r="44" spans="1:9" s="2" customFormat="1" ht="12.75" hidden="1">
      <c r="A44" s="85" t="s">
        <v>50</v>
      </c>
      <c r="B44" s="10"/>
      <c r="C44" s="11"/>
      <c r="D44" s="11"/>
      <c r="E44" s="32">
        <f aca="true" t="shared" si="4" ref="E44:E63">IF(B44=0,"",D44/B44*100)</f>
      </c>
      <c r="F44" s="63">
        <f aca="true" t="shared" si="5" ref="F44:F63">IF(C44=0,"",D44/C44*100)</f>
      </c>
      <c r="G44" s="57">
        <f aca="true" t="shared" si="6" ref="G44:G63">D44-C44</f>
        <v>0</v>
      </c>
      <c r="H44" s="31"/>
      <c r="I44" s="73">
        <f aca="true" t="shared" si="7" ref="I44:I63">IF(H44=0,"",D44/H44*100)</f>
      </c>
    </row>
    <row r="45" spans="1:9" s="2" customFormat="1" ht="12.75">
      <c r="A45" s="85" t="s">
        <v>47</v>
      </c>
      <c r="B45" s="10"/>
      <c r="C45" s="11"/>
      <c r="D45" s="11">
        <v>3365</v>
      </c>
      <c r="E45" s="32">
        <f t="shared" si="4"/>
      </c>
      <c r="F45" s="63">
        <f t="shared" si="5"/>
      </c>
      <c r="G45" s="57">
        <f t="shared" si="6"/>
        <v>3365</v>
      </c>
      <c r="H45" s="18">
        <v>5487</v>
      </c>
      <c r="I45" s="73">
        <f t="shared" si="7"/>
        <v>61.326772371058865</v>
      </c>
    </row>
    <row r="46" spans="1:9" ht="12.75">
      <c r="A46" s="5" t="s">
        <v>28</v>
      </c>
      <c r="B46" s="6">
        <v>2302</v>
      </c>
      <c r="C46" s="8">
        <v>253</v>
      </c>
      <c r="D46" s="8">
        <v>1264</v>
      </c>
      <c r="E46" s="9">
        <f t="shared" si="4"/>
        <v>54.90877497827976</v>
      </c>
      <c r="F46" s="47">
        <f t="shared" si="5"/>
        <v>499.6047430830039</v>
      </c>
      <c r="G46" s="58">
        <f t="shared" si="6"/>
        <v>1011</v>
      </c>
      <c r="H46" s="30">
        <v>2054</v>
      </c>
      <c r="I46" s="49">
        <f t="shared" si="7"/>
        <v>61.53846153846154</v>
      </c>
    </row>
    <row r="47" spans="1:9" ht="13.5" customHeight="1" thickBot="1">
      <c r="A47" s="86" t="s">
        <v>3</v>
      </c>
      <c r="B47" s="80"/>
      <c r="C47" s="81"/>
      <c r="D47" s="81">
        <v>356</v>
      </c>
      <c r="E47" s="9">
        <f t="shared" si="4"/>
      </c>
      <c r="F47" s="47">
        <f t="shared" si="5"/>
      </c>
      <c r="G47" s="58">
        <f t="shared" si="6"/>
        <v>356</v>
      </c>
      <c r="H47" s="82">
        <v>372</v>
      </c>
      <c r="I47" s="49">
        <f t="shared" si="7"/>
        <v>95.6989247311828</v>
      </c>
    </row>
    <row r="48" spans="1:9" s="46" customFormat="1" ht="13.5" thickBot="1">
      <c r="A48" s="88" t="s">
        <v>33</v>
      </c>
      <c r="B48" s="24">
        <f>SUM(B11+B13+B17+B23++B26+B27+B31+B38+B40+B42+B46+B47)</f>
        <v>510330</v>
      </c>
      <c r="C48" s="24">
        <f>SUM(C11+C13+C17+C23++C26+C27+C31+C38+C40+C42+C46+C47)</f>
        <v>92496</v>
      </c>
      <c r="D48" s="24">
        <f>SUM(D11+D13+D17+D23++D26+D27+D31+D38+D40+D42+D46+D47)</f>
        <v>112541</v>
      </c>
      <c r="E48" s="54">
        <f t="shared" si="4"/>
        <v>22.052593419943957</v>
      </c>
      <c r="F48" s="52">
        <f t="shared" si="5"/>
        <v>121.67120740356341</v>
      </c>
      <c r="G48" s="59">
        <f t="shared" si="6"/>
        <v>20045</v>
      </c>
      <c r="H48" s="24">
        <f>SUM(H11+H13+H17+H23+H26+H27+H31+H38+H40+H42+H46+H47)</f>
        <v>101258</v>
      </c>
      <c r="I48" s="55">
        <f t="shared" si="7"/>
        <v>111.14282328309861</v>
      </c>
    </row>
    <row r="49" spans="1:9" ht="13.5" thickBot="1">
      <c r="A49" s="44" t="s">
        <v>4</v>
      </c>
      <c r="B49" s="45">
        <f>SUM(B50:B59)</f>
        <v>1805901</v>
      </c>
      <c r="C49" s="45">
        <f>SUM(C50:C59)</f>
        <v>322107</v>
      </c>
      <c r="D49" s="72">
        <f>SUM(D50:D59)</f>
        <v>347220</v>
      </c>
      <c r="E49" s="51">
        <f t="shared" si="4"/>
        <v>19.226967591246698</v>
      </c>
      <c r="F49" s="50">
        <f t="shared" si="5"/>
        <v>107.79647756801312</v>
      </c>
      <c r="G49" s="60">
        <f t="shared" si="6"/>
        <v>25113</v>
      </c>
      <c r="H49" s="72">
        <f>SUM(H50:H59)</f>
        <v>291832</v>
      </c>
      <c r="I49" s="53">
        <f t="shared" si="7"/>
        <v>118.97941281285122</v>
      </c>
    </row>
    <row r="50" spans="1:9" ht="12.75">
      <c r="A50" s="68" t="s">
        <v>29</v>
      </c>
      <c r="B50" s="19">
        <v>267124</v>
      </c>
      <c r="C50" s="20">
        <v>66781</v>
      </c>
      <c r="D50" s="20">
        <v>66781</v>
      </c>
      <c r="E50" s="70">
        <f>IF(B50=0,"",D50/B50*100)</f>
        <v>25</v>
      </c>
      <c r="F50" s="76">
        <f t="shared" si="5"/>
        <v>100</v>
      </c>
      <c r="G50" s="71">
        <f t="shared" si="6"/>
        <v>0</v>
      </c>
      <c r="H50" s="20">
        <v>40537</v>
      </c>
      <c r="I50" s="77">
        <f t="shared" si="7"/>
        <v>164.74085403458568</v>
      </c>
    </row>
    <row r="51" spans="1:9" ht="12.75">
      <c r="A51" s="38" t="s">
        <v>30</v>
      </c>
      <c r="B51" s="4">
        <v>148599</v>
      </c>
      <c r="C51" s="7">
        <v>37150</v>
      </c>
      <c r="D51" s="7">
        <v>37150</v>
      </c>
      <c r="E51" s="32">
        <f>IF(B51=0,"",D51/B51*100)</f>
        <v>25.000168238009678</v>
      </c>
      <c r="F51" s="63">
        <f t="shared" si="5"/>
        <v>100</v>
      </c>
      <c r="G51" s="57">
        <f t="shared" si="6"/>
        <v>0</v>
      </c>
      <c r="H51" s="7"/>
      <c r="I51" s="73">
        <f t="shared" si="7"/>
      </c>
    </row>
    <row r="52" spans="1:9" ht="12.75" hidden="1">
      <c r="A52" s="38" t="s">
        <v>43</v>
      </c>
      <c r="B52" s="4"/>
      <c r="C52" s="7"/>
      <c r="D52" s="7"/>
      <c r="E52" s="32">
        <f t="shared" si="4"/>
      </c>
      <c r="F52" s="63">
        <f t="shared" si="5"/>
      </c>
      <c r="G52" s="57">
        <f t="shared" si="6"/>
        <v>0</v>
      </c>
      <c r="H52" s="7"/>
      <c r="I52" s="73">
        <f t="shared" si="7"/>
      </c>
    </row>
    <row r="53" spans="1:9" ht="12.75">
      <c r="A53" s="35" t="s">
        <v>55</v>
      </c>
      <c r="B53" s="21">
        <v>547923</v>
      </c>
      <c r="C53" s="7">
        <v>50992</v>
      </c>
      <c r="D53" s="7">
        <v>15032</v>
      </c>
      <c r="E53" s="32">
        <f>IF(B53=0,"",D53/B53*100)</f>
        <v>2.743451178359003</v>
      </c>
      <c r="F53" s="63">
        <f t="shared" si="5"/>
        <v>29.479133981801063</v>
      </c>
      <c r="G53" s="57">
        <f t="shared" si="6"/>
        <v>-35960</v>
      </c>
      <c r="H53" s="7">
        <v>63955</v>
      </c>
      <c r="I53" s="73">
        <f t="shared" si="7"/>
        <v>23.504026268470017</v>
      </c>
    </row>
    <row r="54" spans="1:9" ht="12.75">
      <c r="A54" s="35" t="s">
        <v>56</v>
      </c>
      <c r="B54" s="21">
        <v>867882</v>
      </c>
      <c r="C54" s="17">
        <v>204278</v>
      </c>
      <c r="D54" s="17">
        <v>229440</v>
      </c>
      <c r="E54" s="32">
        <f t="shared" si="4"/>
        <v>26.43677366277904</v>
      </c>
      <c r="F54" s="63">
        <f t="shared" si="5"/>
        <v>112.31752807448675</v>
      </c>
      <c r="G54" s="57">
        <f t="shared" si="6"/>
        <v>25162</v>
      </c>
      <c r="H54" s="17">
        <v>179987</v>
      </c>
      <c r="I54" s="73">
        <f t="shared" si="7"/>
        <v>127.47587325751304</v>
      </c>
    </row>
    <row r="55" spans="1:9" ht="12.75">
      <c r="A55" s="66" t="s">
        <v>51</v>
      </c>
      <c r="B55" s="69">
        <v>1142</v>
      </c>
      <c r="C55" s="17">
        <v>252</v>
      </c>
      <c r="D55" s="17">
        <v>323</v>
      </c>
      <c r="E55" s="32">
        <f>IF(B55=0,"",D55/B55*100)</f>
        <v>28.283712784588445</v>
      </c>
      <c r="F55" s="63">
        <f t="shared" si="5"/>
        <v>128.1746031746032</v>
      </c>
      <c r="G55" s="57">
        <f t="shared" si="6"/>
        <v>71</v>
      </c>
      <c r="H55" s="17">
        <v>326</v>
      </c>
      <c r="I55" s="78">
        <f t="shared" si="7"/>
        <v>99.079754601227</v>
      </c>
    </row>
    <row r="56" spans="1:9" ht="12.75">
      <c r="A56" s="66" t="s">
        <v>58</v>
      </c>
      <c r="B56" s="21"/>
      <c r="C56" s="17"/>
      <c r="D56" s="17">
        <v>27</v>
      </c>
      <c r="E56" s="32">
        <f>IF(B56=0,"",D56/B56*100)</f>
      </c>
      <c r="F56" s="63">
        <f t="shared" si="5"/>
      </c>
      <c r="G56" s="67">
        <f t="shared" si="6"/>
        <v>27</v>
      </c>
      <c r="H56" s="17"/>
      <c r="I56" s="78">
        <f t="shared" si="7"/>
      </c>
    </row>
    <row r="57" spans="1:9" ht="12.75">
      <c r="A57" s="66" t="s">
        <v>57</v>
      </c>
      <c r="B57" s="21">
        <v>15809</v>
      </c>
      <c r="C57" s="17">
        <v>5232</v>
      </c>
      <c r="D57" s="17">
        <v>7352</v>
      </c>
      <c r="E57" s="32">
        <f t="shared" si="4"/>
        <v>46.505155291289775</v>
      </c>
      <c r="F57" s="63">
        <f t="shared" si="5"/>
        <v>140.51987767584097</v>
      </c>
      <c r="G57" s="67">
        <f t="shared" si="6"/>
        <v>2120</v>
      </c>
      <c r="H57" s="17">
        <v>8854</v>
      </c>
      <c r="I57" s="78">
        <f t="shared" si="7"/>
        <v>83.03591597018297</v>
      </c>
    </row>
    <row r="58" spans="1:9" ht="12.75">
      <c r="A58" s="14" t="s">
        <v>49</v>
      </c>
      <c r="B58" s="83">
        <v>946</v>
      </c>
      <c r="C58" s="13">
        <v>946</v>
      </c>
      <c r="D58" s="13">
        <v>946</v>
      </c>
      <c r="E58" s="9">
        <f>IF(B58=0,"",D58/B58*100)</f>
        <v>100</v>
      </c>
      <c r="F58" s="47">
        <f>IF(C58=0,"",D58/C58*100)</f>
        <v>100</v>
      </c>
      <c r="G58" s="58">
        <f>D58-C58</f>
        <v>0</v>
      </c>
      <c r="H58" s="13">
        <v>139</v>
      </c>
      <c r="I58" s="49">
        <f>IF(H58=0,"",D58/H58*100)</f>
        <v>680.5755395683453</v>
      </c>
    </row>
    <row r="59" spans="1:9" ht="13.5" thickBot="1">
      <c r="A59" s="45" t="s">
        <v>42</v>
      </c>
      <c r="B59" s="84">
        <v>-43524</v>
      </c>
      <c r="C59" s="39">
        <v>-43524</v>
      </c>
      <c r="D59" s="39">
        <v>-9831</v>
      </c>
      <c r="E59" s="9">
        <f>IF(B59=0,"",D59/B59*100)</f>
        <v>22.587537910118556</v>
      </c>
      <c r="F59" s="47">
        <f>IF(C59=0,"",D59/C59*100)</f>
        <v>22.587537910118556</v>
      </c>
      <c r="G59" s="58">
        <f>D59-C59</f>
        <v>33693</v>
      </c>
      <c r="H59" s="39">
        <v>-1966</v>
      </c>
      <c r="I59" s="49">
        <f>IF(H59=0,"",D59/H59*100)</f>
        <v>500.0508646998982</v>
      </c>
    </row>
    <row r="60" spans="1:9" ht="13.5" thickBot="1">
      <c r="A60" s="24" t="s">
        <v>8</v>
      </c>
      <c r="B60" s="24">
        <f>SUM(B48,B49,)</f>
        <v>2316231</v>
      </c>
      <c r="C60" s="24">
        <f>SUM(C48,C49,)</f>
        <v>414603</v>
      </c>
      <c r="D60" s="24">
        <f>SUM(D48,D49,)</f>
        <v>459761</v>
      </c>
      <c r="E60" s="56">
        <f t="shared" si="4"/>
        <v>19.849531415476264</v>
      </c>
      <c r="F60" s="52">
        <f t="shared" si="5"/>
        <v>110.89186523011169</v>
      </c>
      <c r="G60" s="59">
        <f t="shared" si="6"/>
        <v>45158</v>
      </c>
      <c r="H60" s="24">
        <f>SUM(H48,H49,)</f>
        <v>393090</v>
      </c>
      <c r="I60" s="55">
        <f t="shared" si="7"/>
        <v>116.96074690274492</v>
      </c>
    </row>
    <row r="61" spans="1:9" ht="12.75">
      <c r="A61" s="68" t="s">
        <v>34</v>
      </c>
      <c r="B61" s="4"/>
      <c r="C61" s="7"/>
      <c r="D61" s="7"/>
      <c r="E61" s="33">
        <f t="shared" si="4"/>
      </c>
      <c r="F61" s="64">
        <f t="shared" si="5"/>
      </c>
      <c r="G61" s="61">
        <f t="shared" si="6"/>
        <v>0</v>
      </c>
      <c r="H61" s="18"/>
      <c r="I61" s="79">
        <f t="shared" si="7"/>
      </c>
    </row>
    <row r="62" spans="1:9" ht="13.5" thickBot="1">
      <c r="A62" s="38" t="s">
        <v>5</v>
      </c>
      <c r="B62" s="4">
        <v>102358</v>
      </c>
      <c r="C62" s="7">
        <v>102358</v>
      </c>
      <c r="D62" s="7">
        <v>-27538</v>
      </c>
      <c r="E62" s="32">
        <f t="shared" si="4"/>
        <v>-26.903612809941578</v>
      </c>
      <c r="F62" s="63">
        <f t="shared" si="5"/>
        <v>-26.903612809941578</v>
      </c>
      <c r="G62" s="57">
        <f t="shared" si="6"/>
        <v>-129896</v>
      </c>
      <c r="H62" s="18">
        <v>131051</v>
      </c>
      <c r="I62" s="73">
        <f t="shared" si="7"/>
        <v>-21.01319333694516</v>
      </c>
    </row>
    <row r="63" spans="1:9" ht="13.5" thickBot="1">
      <c r="A63" s="88" t="s">
        <v>7</v>
      </c>
      <c r="B63" s="24">
        <f>SUM(B60,B61,B62,)</f>
        <v>2418589</v>
      </c>
      <c r="C63" s="24">
        <f>SUM(C60,C61,C62,)</f>
        <v>516961</v>
      </c>
      <c r="D63" s="24">
        <f>SUM(D60,D61,D62,)</f>
        <v>432223</v>
      </c>
      <c r="E63" s="56">
        <f t="shared" si="4"/>
        <v>17.870874299023107</v>
      </c>
      <c r="F63" s="52">
        <f t="shared" si="5"/>
        <v>83.6084346788249</v>
      </c>
      <c r="G63" s="59">
        <f t="shared" si="6"/>
        <v>-84738</v>
      </c>
      <c r="H63" s="24">
        <f>SUM(H60,H61,H62,)</f>
        <v>524141</v>
      </c>
      <c r="I63" s="55">
        <f t="shared" si="7"/>
        <v>82.46311584096647</v>
      </c>
    </row>
    <row r="67" ht="28.5" customHeight="1">
      <c r="A67" s="111" t="s">
        <v>69</v>
      </c>
    </row>
    <row r="68" spans="1:5" ht="12.75">
      <c r="A68" t="s">
        <v>64</v>
      </c>
      <c r="E68" t="s">
        <v>71</v>
      </c>
    </row>
    <row r="69" spans="1:5" ht="12.75">
      <c r="A69" s="1"/>
      <c r="E69" s="1"/>
    </row>
    <row r="70" ht="12.75">
      <c r="A70" t="s">
        <v>70</v>
      </c>
    </row>
  </sheetData>
  <sheetProtection/>
  <mergeCells count="8">
    <mergeCell ref="D8:D10"/>
    <mergeCell ref="I8:I10"/>
    <mergeCell ref="B9:B10"/>
    <mergeCell ref="C9:C10"/>
    <mergeCell ref="F9:G9"/>
    <mergeCell ref="H8:H10"/>
    <mergeCell ref="B8:C8"/>
    <mergeCell ref="E8:G8"/>
  </mergeCells>
  <printOptions/>
  <pageMargins left="0.4724409448818898" right="0.2362204724409449" top="0.5118110236220472" bottom="0.7086614173228347" header="0.5118110236220472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фин отдел 1</cp:lastModifiedBy>
  <cp:lastPrinted>2020-04-13T08:25:36Z</cp:lastPrinted>
  <dcterms:created xsi:type="dcterms:W3CDTF">1998-07-10T06:06:00Z</dcterms:created>
  <dcterms:modified xsi:type="dcterms:W3CDTF">2020-04-13T08:25:50Z</dcterms:modified>
  <cp:category/>
  <cp:version/>
  <cp:contentType/>
  <cp:contentStatus/>
</cp:coreProperties>
</file>