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ОКРУГ\Программы\Мониторинг 1 кв. 2020 года\"/>
    </mc:Choice>
  </mc:AlternateContent>
  <xr:revisionPtr revIDLastSave="0" documentId="13_ncr:1_{A0CC2AA6-4227-4AEF-86D3-2CC086E129F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5" i="1" l="1"/>
  <c r="D105" i="1"/>
  <c r="G103" i="1"/>
  <c r="G100" i="1"/>
  <c r="G96" i="1"/>
  <c r="E96" i="1"/>
  <c r="E97" i="1" s="1"/>
  <c r="G97" i="1" s="1"/>
  <c r="D96" i="1"/>
  <c r="D97" i="1" s="1"/>
  <c r="G94" i="1"/>
  <c r="F91" i="1"/>
  <c r="G90" i="1"/>
  <c r="E90" i="1"/>
  <c r="D90" i="1"/>
  <c r="E88" i="1"/>
  <c r="E91" i="1" s="1"/>
  <c r="G91" i="1" s="1"/>
  <c r="D88" i="1"/>
  <c r="D91" i="1" s="1"/>
  <c r="G85" i="1"/>
  <c r="G82" i="1"/>
  <c r="G78" i="1"/>
  <c r="F78" i="1"/>
  <c r="E78" i="1"/>
  <c r="D78" i="1"/>
  <c r="G76" i="1"/>
  <c r="F76" i="1"/>
  <c r="F79" i="1" s="1"/>
  <c r="G79" i="1" s="1"/>
  <c r="E76" i="1"/>
  <c r="E79" i="1" s="1"/>
  <c r="D76" i="1"/>
  <c r="D79" i="1" s="1"/>
  <c r="D75" i="1"/>
  <c r="F72" i="1"/>
  <c r="E72" i="1"/>
  <c r="G72" i="1" s="1"/>
  <c r="D72" i="1"/>
  <c r="D12" i="1" s="1"/>
  <c r="F70" i="1"/>
  <c r="F73" i="1" s="1"/>
  <c r="E70" i="1"/>
  <c r="G70" i="1" s="1"/>
  <c r="D70" i="1"/>
  <c r="D10" i="1" s="1"/>
  <c r="F69" i="1"/>
  <c r="G67" i="1"/>
  <c r="G64" i="1"/>
  <c r="F63" i="1"/>
  <c r="D63" i="1"/>
  <c r="G61" i="1"/>
  <c r="G58" i="1"/>
  <c r="G55" i="1"/>
  <c r="G52" i="1"/>
  <c r="F48" i="1"/>
  <c r="G48" i="1" s="1"/>
  <c r="E48" i="1"/>
  <c r="D48" i="1"/>
  <c r="F46" i="1"/>
  <c r="F49" i="1" s="1"/>
  <c r="G49" i="1" s="1"/>
  <c r="E46" i="1"/>
  <c r="E49" i="1" s="1"/>
  <c r="D46" i="1"/>
  <c r="D49" i="1" s="1"/>
  <c r="D45" i="1"/>
  <c r="E37" i="1"/>
  <c r="G37" i="1" s="1"/>
  <c r="D37" i="1"/>
  <c r="F35" i="1"/>
  <c r="G35" i="1" s="1"/>
  <c r="E35" i="1"/>
  <c r="E43" i="1" s="1"/>
  <c r="G43" i="1" s="1"/>
  <c r="D35" i="1"/>
  <c r="D43" i="1" s="1"/>
  <c r="F31" i="1"/>
  <c r="G31" i="1" s="1"/>
  <c r="E31" i="1"/>
  <c r="D31" i="1"/>
  <c r="D32" i="1" s="1"/>
  <c r="F29" i="1"/>
  <c r="F10" i="1" s="1"/>
  <c r="G10" i="1" s="1"/>
  <c r="E29" i="1"/>
  <c r="E32" i="1" s="1"/>
  <c r="F25" i="1"/>
  <c r="G25" i="1" s="1"/>
  <c r="E25" i="1"/>
  <c r="D25" i="1"/>
  <c r="D26" i="1" s="1"/>
  <c r="F23" i="1"/>
  <c r="G23" i="1" s="1"/>
  <c r="E23" i="1"/>
  <c r="E26" i="1" s="1"/>
  <c r="D22" i="1"/>
  <c r="F19" i="1"/>
  <c r="G19" i="1" s="1"/>
  <c r="E19" i="1"/>
  <c r="E12" i="1" s="1"/>
  <c r="D19" i="1"/>
  <c r="F17" i="1"/>
  <c r="G17" i="1" s="1"/>
  <c r="E17" i="1"/>
  <c r="E20" i="1" s="1"/>
  <c r="D17" i="1"/>
  <c r="D20" i="1" s="1"/>
  <c r="F14" i="1"/>
  <c r="D14" i="1"/>
  <c r="E10" i="1"/>
  <c r="E9" i="1"/>
  <c r="F12" i="1" l="1"/>
  <c r="G12" i="1" s="1"/>
  <c r="D16" i="1"/>
  <c r="F20" i="1"/>
  <c r="F26" i="1"/>
  <c r="G26" i="1" s="1"/>
  <c r="G29" i="1"/>
  <c r="G46" i="1"/>
  <c r="E73" i="1"/>
  <c r="E13" i="1" s="1"/>
  <c r="G88" i="1"/>
  <c r="F32" i="1"/>
  <c r="G32" i="1" s="1"/>
  <c r="F16" i="1"/>
  <c r="F9" i="1" s="1"/>
  <c r="D34" i="1"/>
  <c r="D69" i="1"/>
  <c r="D73" i="1"/>
  <c r="D13" i="1" s="1"/>
  <c r="G73" i="1" l="1"/>
  <c r="G20" i="1"/>
  <c r="F13" i="1"/>
  <c r="G13" i="1" s="1"/>
  <c r="D9" i="1"/>
</calcChain>
</file>

<file path=xl/sharedStrings.xml><?xml version="1.0" encoding="utf-8"?>
<sst xmlns="http://schemas.openxmlformats.org/spreadsheetml/2006/main" count="150" uniqueCount="33">
  <si>
    <t>Приложение 1</t>
  </si>
  <si>
    <t>ИНФОРМАЦИЯ</t>
  </si>
  <si>
    <t>о степени освоения  средств в ходе реализации муниципальных программ за 1 квартал 2020 года</t>
  </si>
  <si>
    <t>№ п/п</t>
  </si>
  <si>
    <t>Наименование программы</t>
  </si>
  <si>
    <t>Источники ресурсного обеспечения</t>
  </si>
  <si>
    <t>Запланировано к финансированию Программой на 2020год</t>
  </si>
  <si>
    <t>Сводная бюджетная роспись на     31 марта 2020 года</t>
  </si>
  <si>
    <t>Кассовые расходы с начала текущего года</t>
  </si>
  <si>
    <t>В % к сводной      бюджетной        росписи на           31 марта       2020 года</t>
  </si>
  <si>
    <t>ВСЕГО по программам:</t>
  </si>
  <si>
    <t>х</t>
  </si>
  <si>
    <t>бюджет округа, всего</t>
  </si>
  <si>
    <t>в том числе:</t>
  </si>
  <si>
    <t>средства краевого бюджета,</t>
  </si>
  <si>
    <t>средства  бюджета округа,</t>
  </si>
  <si>
    <t>средства других источников</t>
  </si>
  <si>
    <t>из них по программам</t>
  </si>
  <si>
    <t xml:space="preserve"> "Развитие образования"</t>
  </si>
  <si>
    <t>"Социальное развитие"</t>
  </si>
  <si>
    <t>"Социальная поддержка граждан"</t>
  </si>
  <si>
    <t>"Развитие жилищно-коммунального хозяйства"</t>
  </si>
  <si>
    <t xml:space="preserve">"Культура Петровского городского округа Ставропольского края" </t>
  </si>
  <si>
    <t>"Управление финансами"</t>
  </si>
  <si>
    <t>"Управление имуществом"</t>
  </si>
  <si>
    <t>"Модернизация экономики и улучшение инвестиционного климата"</t>
  </si>
  <si>
    <t>"Развитие сельского хозяйства"</t>
  </si>
  <si>
    <t>"Развитие транспортной системы"</t>
  </si>
  <si>
    <t>"Развитие градостроительства и архитектуры"</t>
  </si>
  <si>
    <t>"Формирование современной городской среды"</t>
  </si>
  <si>
    <t>"Межнациональные отношения, профилактика правонарушений, терроризма и поддержка казачества"</t>
  </si>
  <si>
    <t>"Совершенствование организации органов местного самоуправления</t>
  </si>
  <si>
    <t>"Охрана окружающей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</si>
</sst>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4" borderId="0" xfId="0" applyFill="1"/>
    <xf numFmtId="4" fontId="1" fillId="2" borderId="4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4" fontId="4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wrapText="1"/>
    </xf>
    <xf numFmtId="0" fontId="5" fillId="4" borderId="1" xfId="0" applyFont="1" applyFill="1" applyBorder="1"/>
    <xf numFmtId="4" fontId="3" fillId="4" borderId="1" xfId="0" applyNumberFormat="1" applyFont="1" applyFill="1" applyBorder="1" applyAlignment="1">
      <alignment horizontal="right" vertical="top"/>
    </xf>
    <xf numFmtId="4" fontId="3" fillId="4" borderId="0" xfId="0" applyNumberFormat="1" applyFont="1" applyFill="1"/>
    <xf numFmtId="0" fontId="5" fillId="5" borderId="1" xfId="0" applyFont="1" applyFill="1" applyBorder="1"/>
    <xf numFmtId="4" fontId="3" fillId="5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/>
    <xf numFmtId="0" fontId="3" fillId="5" borderId="1" xfId="0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0" fontId="4" fillId="2" borderId="5" xfId="0" applyFont="1" applyFill="1" applyBorder="1"/>
    <xf numFmtId="4" fontId="4" fillId="0" borderId="5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1"/>
  <sheetViews>
    <sheetView tabSelected="1" topLeftCell="A103" zoomScale="136" zoomScaleNormal="136" workbookViewId="0">
      <selection sqref="A1:G110"/>
    </sheetView>
  </sheetViews>
  <sheetFormatPr defaultRowHeight="15" x14ac:dyDescent="0.25"/>
  <cols>
    <col min="1" max="1" width="8.7109375" customWidth="1"/>
    <col min="2" max="2" width="24.7109375" customWidth="1"/>
    <col min="3" max="3" width="31.7109375" customWidth="1"/>
    <col min="4" max="4" width="20.42578125" customWidth="1"/>
    <col min="5" max="5" width="13.7109375" customWidth="1"/>
    <col min="6" max="6" width="14.7109375" customWidth="1"/>
    <col min="7" max="7" width="15.28515625" customWidth="1"/>
    <col min="8" max="8" width="11.28515625" style="1" customWidth="1"/>
    <col min="9" max="67" width="9.140625" style="1" customWidth="1"/>
    <col min="68" max="1025" width="8.710937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9" t="s">
        <v>0</v>
      </c>
      <c r="G2" s="9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/>
      <c r="B4" s="10"/>
      <c r="C4" s="11"/>
      <c r="D4" s="12" t="s">
        <v>1</v>
      </c>
      <c r="E4" s="13"/>
      <c r="F4" s="13"/>
      <c r="G4" s="13"/>
    </row>
    <row r="5" spans="1:7" ht="17.45" customHeight="1" x14ac:dyDescent="0.25">
      <c r="A5" s="8"/>
      <c r="B5" s="14" t="s">
        <v>2</v>
      </c>
      <c r="C5" s="14"/>
      <c r="D5" s="14"/>
      <c r="E5" s="14"/>
      <c r="F5" s="14"/>
      <c r="G5" s="14"/>
    </row>
    <row r="6" spans="1:7" x14ac:dyDescent="0.25">
      <c r="A6" s="8"/>
      <c r="B6" s="8"/>
      <c r="C6" s="8"/>
      <c r="D6" s="8"/>
      <c r="E6" s="8"/>
      <c r="F6" s="8"/>
      <c r="G6" s="8"/>
    </row>
    <row r="7" spans="1:7" ht="90.75" customHeight="1" x14ac:dyDescent="0.25">
      <c r="A7" s="15" t="s">
        <v>3</v>
      </c>
      <c r="B7" s="16" t="s">
        <v>4</v>
      </c>
      <c r="C7" s="16" t="s">
        <v>5</v>
      </c>
      <c r="D7" s="17" t="s">
        <v>6</v>
      </c>
      <c r="E7" s="17" t="s">
        <v>7</v>
      </c>
      <c r="F7" s="17" t="s">
        <v>8</v>
      </c>
      <c r="G7" s="17" t="s">
        <v>9</v>
      </c>
    </row>
    <row r="8" spans="1:7" x14ac:dyDescent="0.25">
      <c r="A8" s="18">
        <v>1</v>
      </c>
      <c r="B8" s="19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x14ac:dyDescent="0.25">
      <c r="A9" s="21"/>
      <c r="B9" s="22" t="s">
        <v>10</v>
      </c>
      <c r="C9" s="23"/>
      <c r="D9" s="24">
        <f t="shared" ref="D9:F10" si="0">D16+D22+D28+D34+D45+D51+D57+D63+D69+D75+D81+D87+D93+D99+D105</f>
        <v>3438504.6552399998</v>
      </c>
      <c r="E9" s="24">
        <f t="shared" si="0"/>
        <v>2386013.5099999993</v>
      </c>
      <c r="F9" s="24">
        <f t="shared" si="0"/>
        <v>499555.31084000005</v>
      </c>
      <c r="G9" s="24" t="s">
        <v>11</v>
      </c>
    </row>
    <row r="10" spans="1:7" x14ac:dyDescent="0.25">
      <c r="A10" s="25"/>
      <c r="B10" s="26"/>
      <c r="C10" s="23" t="s">
        <v>12</v>
      </c>
      <c r="D10" s="27">
        <f t="shared" si="0"/>
        <v>2013036.4791399997</v>
      </c>
      <c r="E10" s="27">
        <f t="shared" si="0"/>
        <v>2386013.5046700002</v>
      </c>
      <c r="F10" s="27">
        <f t="shared" si="0"/>
        <v>421555.30719999998</v>
      </c>
      <c r="G10" s="27">
        <f>F10/E10*100</f>
        <v>17.667767025413529</v>
      </c>
    </row>
    <row r="11" spans="1:7" x14ac:dyDescent="0.25">
      <c r="A11" s="25"/>
      <c r="B11" s="28"/>
      <c r="C11" s="29" t="s">
        <v>13</v>
      </c>
      <c r="D11" s="30"/>
      <c r="E11" s="30"/>
      <c r="F11" s="30"/>
      <c r="G11" s="30"/>
    </row>
    <row r="12" spans="1:7" x14ac:dyDescent="0.25">
      <c r="A12" s="31"/>
      <c r="B12" s="32"/>
      <c r="C12" s="33" t="s">
        <v>14</v>
      </c>
      <c r="D12" s="34">
        <f>D19+D25+D31+D37+D48+D54+D60+D66+D72+D78+D84+D90+D96+D102+D108</f>
        <v>1110383.77758</v>
      </c>
      <c r="E12" s="34">
        <f>E19+E25+E31+E37+E48+E54+E60+E66+E72+E78+E84+E90+E96+E102+E108</f>
        <v>1423693.22906</v>
      </c>
      <c r="F12" s="34">
        <f>F19+F25+F31+F37+F48+F54+F60+F66+F72+F78+F84+F90+F96+F102+F108</f>
        <v>237615.25711999997</v>
      </c>
      <c r="G12" s="27">
        <f>F12/E12*100</f>
        <v>16.690060208889701</v>
      </c>
    </row>
    <row r="13" spans="1:7" x14ac:dyDescent="0.25">
      <c r="A13" s="31"/>
      <c r="B13" s="32"/>
      <c r="C13" s="33" t="s">
        <v>15</v>
      </c>
      <c r="D13" s="34">
        <f>D20+D26+D32+D43+D49+D55+D61+D67+D73+D79+D85+D91+D97+D103+D109</f>
        <v>902652.70155999996</v>
      </c>
      <c r="E13" s="34">
        <f>E20+E26+E32+E43+E49+E55+E61+E67+E73+E79+E85+E91+E97+E103+E109</f>
        <v>962320.27561000013</v>
      </c>
      <c r="F13" s="34">
        <f>F20+F26+F32+F43+F49+F55+F61+F67+F73+F79+F85+F91+F97+F103+F109</f>
        <v>183940.05396999998</v>
      </c>
      <c r="G13" s="27">
        <f>F13/E13*100</f>
        <v>19.11422409274326</v>
      </c>
    </row>
    <row r="14" spans="1:7" x14ac:dyDescent="0.25">
      <c r="A14" s="25"/>
      <c r="B14" s="28"/>
      <c r="C14" s="23" t="s">
        <v>16</v>
      </c>
      <c r="D14" s="27">
        <f>D21+D27+D33+D44+D50+D56+D62+D68+D74+D80+D86+D92+D98+D104+D110</f>
        <v>1425468.18</v>
      </c>
      <c r="E14" s="27" t="s">
        <v>11</v>
      </c>
      <c r="F14" s="27">
        <f>F21+F27+F33+F44+F50+F56+F62+F68+F74+F80+F86+F92+F98+F104+F110</f>
        <v>78000</v>
      </c>
      <c r="G14" s="27" t="s">
        <v>11</v>
      </c>
    </row>
    <row r="15" spans="1:7" x14ac:dyDescent="0.25">
      <c r="A15" s="35"/>
      <c r="B15" s="36" t="s">
        <v>17</v>
      </c>
      <c r="C15" s="37"/>
      <c r="D15" s="38"/>
      <c r="E15" s="38"/>
      <c r="F15" s="38"/>
      <c r="G15" s="38"/>
    </row>
    <row r="16" spans="1:7" x14ac:dyDescent="0.25">
      <c r="A16" s="39">
        <v>1</v>
      </c>
      <c r="B16" s="40" t="s">
        <v>18</v>
      </c>
      <c r="C16" s="41"/>
      <c r="D16" s="42">
        <f>D17+D21</f>
        <v>832615.36816999991</v>
      </c>
      <c r="E16" s="42">
        <v>890212.44</v>
      </c>
      <c r="F16" s="42">
        <f>F17+F21</f>
        <v>176440.32637999998</v>
      </c>
      <c r="G16" s="42" t="s">
        <v>11</v>
      </c>
    </row>
    <row r="17" spans="1:67" x14ac:dyDescent="0.25">
      <c r="A17" s="43"/>
      <c r="B17" s="44"/>
      <c r="C17" s="23" t="s">
        <v>12</v>
      </c>
      <c r="D17" s="45">
        <f>832615368.17/1000</f>
        <v>832615.36816999991</v>
      </c>
      <c r="E17" s="45">
        <f>890212436.16/1000</f>
        <v>890212.43615999992</v>
      </c>
      <c r="F17" s="45">
        <f>176440326.38/1000</f>
        <v>176440.32637999998</v>
      </c>
      <c r="G17" s="45">
        <f>F17/E17*100</f>
        <v>19.820024885418245</v>
      </c>
    </row>
    <row r="18" spans="1:67" x14ac:dyDescent="0.25">
      <c r="A18" s="46"/>
      <c r="B18" s="47"/>
      <c r="C18" s="29" t="s">
        <v>13</v>
      </c>
      <c r="D18" s="38"/>
      <c r="E18" s="38"/>
      <c r="F18" s="38"/>
      <c r="G18" s="38"/>
    </row>
    <row r="19" spans="1:67" s="2" customFormat="1" x14ac:dyDescent="0.25">
      <c r="A19" s="48"/>
      <c r="B19" s="49"/>
      <c r="C19" s="50" t="s">
        <v>14</v>
      </c>
      <c r="D19" s="51">
        <f>(141370605.04+0+249480367.29+4184520.48+3757105.28+1645437.81+121966.78)/1000</f>
        <v>400560.00267999998</v>
      </c>
      <c r="E19" s="52">
        <f>(141370603.06+4829790+253237468.24+37998350.64+4579200+0+1645437.81+121966.78)/1000</f>
        <v>443782.81652999995</v>
      </c>
      <c r="F19" s="51">
        <f>(27569586.16+0+48896281.63+0+0+0+0+51838.57)/1000</f>
        <v>76517.706359999996</v>
      </c>
      <c r="G19" s="51">
        <f>F19/E19*100</f>
        <v>17.242151680928671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x14ac:dyDescent="0.25">
      <c r="A20" s="48"/>
      <c r="B20" s="49"/>
      <c r="C20" s="53" t="s">
        <v>15</v>
      </c>
      <c r="D20" s="54">
        <f>D17-D19</f>
        <v>432055.36548999994</v>
      </c>
      <c r="E20" s="54">
        <f>E17-E19</f>
        <v>446429.61962999997</v>
      </c>
      <c r="F20" s="54">
        <f>F17-F19</f>
        <v>99922.620019999988</v>
      </c>
      <c r="G20" s="54">
        <f>F20/E20*100</f>
        <v>22.382614330746168</v>
      </c>
    </row>
    <row r="21" spans="1:67" x14ac:dyDescent="0.25">
      <c r="A21" s="46"/>
      <c r="B21" s="47"/>
      <c r="C21" s="23" t="s">
        <v>16</v>
      </c>
      <c r="D21" s="27">
        <v>0</v>
      </c>
      <c r="E21" s="27" t="s">
        <v>11</v>
      </c>
      <c r="F21" s="27">
        <v>0</v>
      </c>
      <c r="G21" s="27" t="s">
        <v>11</v>
      </c>
    </row>
    <row r="22" spans="1:67" x14ac:dyDescent="0.25">
      <c r="A22" s="39">
        <v>2</v>
      </c>
      <c r="B22" s="40" t="s">
        <v>19</v>
      </c>
      <c r="C22" s="41"/>
      <c r="D22" s="42">
        <f>D23+D27</f>
        <v>45435.78</v>
      </c>
      <c r="E22" s="42">
        <v>50068.01</v>
      </c>
      <c r="F22" s="42">
        <v>9431.6299999999992</v>
      </c>
      <c r="G22" s="42" t="s">
        <v>11</v>
      </c>
    </row>
    <row r="23" spans="1:67" x14ac:dyDescent="0.25">
      <c r="A23" s="43"/>
      <c r="B23" s="44"/>
      <c r="C23" s="55" t="s">
        <v>12</v>
      </c>
      <c r="D23" s="45">
        <v>45234.76</v>
      </c>
      <c r="E23" s="45">
        <f>50068012.55/1000</f>
        <v>50068.012549999999</v>
      </c>
      <c r="F23" s="45">
        <f>9431632.5/1000</f>
        <v>9431.6324999999997</v>
      </c>
      <c r="G23" s="27">
        <f>F23/E23*100</f>
        <v>18.837641079883447</v>
      </c>
    </row>
    <row r="24" spans="1:67" x14ac:dyDescent="0.25">
      <c r="A24" s="46"/>
      <c r="B24" s="47"/>
      <c r="C24" s="29" t="s">
        <v>13</v>
      </c>
      <c r="D24" s="38"/>
      <c r="E24" s="38"/>
      <c r="F24" s="38"/>
      <c r="G24" s="38"/>
    </row>
    <row r="25" spans="1:67" s="2" customFormat="1" x14ac:dyDescent="0.25">
      <c r="A25" s="48"/>
      <c r="B25" s="49"/>
      <c r="C25" s="50" t="s">
        <v>14</v>
      </c>
      <c r="D25" s="51">
        <f>(2000000+10892550)/1000</f>
        <v>12892.55</v>
      </c>
      <c r="E25" s="51">
        <f>(2000000+95000+10892551.72)/1000</f>
        <v>12987.551720000001</v>
      </c>
      <c r="F25" s="51">
        <f>(2259209.01+430865.04)/1000</f>
        <v>2690.0740499999997</v>
      </c>
      <c r="G25" s="51">
        <f>F25/E25*100</f>
        <v>20.712710971209894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x14ac:dyDescent="0.25">
      <c r="A26" s="48"/>
      <c r="B26" s="49"/>
      <c r="C26" s="53" t="s">
        <v>15</v>
      </c>
      <c r="D26" s="56">
        <f>D23-D25</f>
        <v>32342.210000000003</v>
      </c>
      <c r="E26" s="54">
        <f>E23-E25</f>
        <v>37080.460829999996</v>
      </c>
      <c r="F26" s="54">
        <f>F23-F25</f>
        <v>6741.5584500000004</v>
      </c>
      <c r="G26" s="54">
        <f>F26/E26*100</f>
        <v>18.180891766441405</v>
      </c>
    </row>
    <row r="27" spans="1:67" x14ac:dyDescent="0.25">
      <c r="A27" s="46"/>
      <c r="B27" s="47"/>
      <c r="C27" s="23" t="s">
        <v>16</v>
      </c>
      <c r="D27" s="27">
        <v>201.02</v>
      </c>
      <c r="E27" s="27" t="s">
        <v>11</v>
      </c>
      <c r="F27" s="27">
        <v>0</v>
      </c>
      <c r="G27" s="27" t="s">
        <v>11</v>
      </c>
    </row>
    <row r="28" spans="1:67" ht="26.25" x14ac:dyDescent="0.25">
      <c r="A28" s="39">
        <v>3</v>
      </c>
      <c r="B28" s="40" t="s">
        <v>20</v>
      </c>
      <c r="C28" s="41"/>
      <c r="D28" s="42">
        <v>457883.94</v>
      </c>
      <c r="E28" s="42">
        <v>458744.6</v>
      </c>
      <c r="F28" s="42">
        <v>139174.19</v>
      </c>
      <c r="G28" s="42" t="s">
        <v>11</v>
      </c>
    </row>
    <row r="29" spans="1:67" x14ac:dyDescent="0.25">
      <c r="A29" s="43"/>
      <c r="B29" s="44"/>
      <c r="C29" s="55" t="s">
        <v>12</v>
      </c>
      <c r="D29" s="45">
        <v>457883.94</v>
      </c>
      <c r="E29" s="45">
        <f>458744598.68/1000</f>
        <v>458744.59868</v>
      </c>
      <c r="F29" s="45">
        <f>139174194.31/1000</f>
        <v>139174.19430999999</v>
      </c>
      <c r="G29" s="27">
        <f>F29/E29*100</f>
        <v>30.338056232261334</v>
      </c>
    </row>
    <row r="30" spans="1:67" x14ac:dyDescent="0.25">
      <c r="A30" s="46"/>
      <c r="B30" s="47"/>
      <c r="C30" s="29" t="s">
        <v>13</v>
      </c>
      <c r="D30" s="38"/>
      <c r="E30" s="38"/>
      <c r="F30" s="38"/>
      <c r="G30" s="38"/>
    </row>
    <row r="31" spans="1:67" s="2" customFormat="1" x14ac:dyDescent="0.25">
      <c r="A31" s="48"/>
      <c r="B31" s="49"/>
      <c r="C31" s="50" t="s">
        <v>14</v>
      </c>
      <c r="D31" s="51">
        <f>(104696120+243013180+50682540+34490340+24794960)/1000</f>
        <v>457677.14</v>
      </c>
      <c r="E31" s="51">
        <f>(104756118.81+245262896.84+50682542.09+33041276.7+24794964.24)/1000</f>
        <v>458537.79868000001</v>
      </c>
      <c r="F31" s="51">
        <f>(37509412.57+81600468.53+6900000+8750000+4356688.91)/1000</f>
        <v>139116.57001</v>
      </c>
      <c r="G31" s="51">
        <f>F31/E31*100</f>
        <v>30.339171691074775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x14ac:dyDescent="0.25">
      <c r="A32" s="48"/>
      <c r="B32" s="49"/>
      <c r="C32" s="53" t="s">
        <v>15</v>
      </c>
      <c r="D32" s="54">
        <f>D29-D31</f>
        <v>206.79999999998836</v>
      </c>
      <c r="E32" s="54">
        <f>E29-E31</f>
        <v>206.79999999998836</v>
      </c>
      <c r="F32" s="54">
        <f>F29-F31</f>
        <v>57.624299999995856</v>
      </c>
      <c r="G32" s="54">
        <f>F32/E32*100</f>
        <v>27.864748549322581</v>
      </c>
    </row>
    <row r="33" spans="1:67" x14ac:dyDescent="0.25">
      <c r="A33" s="46"/>
      <c r="B33" s="47"/>
      <c r="C33" s="23" t="s">
        <v>16</v>
      </c>
      <c r="D33" s="27">
        <v>0</v>
      </c>
      <c r="E33" s="27" t="s">
        <v>11</v>
      </c>
      <c r="F33" s="27">
        <v>0</v>
      </c>
      <c r="G33" s="27">
        <v>0</v>
      </c>
    </row>
    <row r="34" spans="1:67" ht="42.4" customHeight="1" x14ac:dyDescent="0.25">
      <c r="A34" s="39">
        <v>4</v>
      </c>
      <c r="B34" s="40" t="s">
        <v>21</v>
      </c>
      <c r="C34" s="41"/>
      <c r="D34" s="42">
        <f>D35+D44</f>
        <v>154399.80084000001</v>
      </c>
      <c r="E34" s="42">
        <v>142036.17000000001</v>
      </c>
      <c r="F34" s="42">
        <v>19905.09</v>
      </c>
      <c r="G34" s="42" t="s">
        <v>11</v>
      </c>
    </row>
    <row r="35" spans="1:67" x14ac:dyDescent="0.25">
      <c r="A35" s="43"/>
      <c r="B35" s="44"/>
      <c r="C35" s="55" t="s">
        <v>12</v>
      </c>
      <c r="D35" s="45">
        <f>139389040.84/1000</f>
        <v>139389.04084</v>
      </c>
      <c r="E35" s="45">
        <f>142036174.03/1000</f>
        <v>142036.17402999999</v>
      </c>
      <c r="F35" s="45">
        <f>19905086.11/1000</f>
        <v>19905.08611</v>
      </c>
      <c r="G35" s="27">
        <f>F35/E35*100</f>
        <v>14.014096230017975</v>
      </c>
    </row>
    <row r="36" spans="1:67" x14ac:dyDescent="0.25">
      <c r="A36" s="46"/>
      <c r="B36" s="47"/>
      <c r="C36" s="29" t="s">
        <v>13</v>
      </c>
      <c r="D36" s="38"/>
      <c r="E36" s="38"/>
      <c r="F36" s="38"/>
      <c r="G36" s="38"/>
    </row>
    <row r="37" spans="1:67" s="2" customFormat="1" x14ac:dyDescent="0.25">
      <c r="A37" s="48"/>
      <c r="B37" s="49"/>
      <c r="C37" s="50" t="s">
        <v>14</v>
      </c>
      <c r="D37" s="51">
        <f>(10000000+4000000+9101890+9683211.3)/1000</f>
        <v>32785.101300000002</v>
      </c>
      <c r="E37" s="51">
        <f>(10000000+4000000+9101884.26+9683211.3)/1000</f>
        <v>32785.095560000002</v>
      </c>
      <c r="F37" s="51">
        <v>0</v>
      </c>
      <c r="G37" s="57">
        <f>F37/E37*100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idden="1" x14ac:dyDescent="0.25">
      <c r="A38" s="48"/>
      <c r="B38" s="49"/>
      <c r="C38" s="33"/>
      <c r="D38" s="34"/>
      <c r="E38" s="34"/>
      <c r="F38" s="34"/>
      <c r="G38" s="34"/>
    </row>
    <row r="39" spans="1:67" hidden="1" x14ac:dyDescent="0.25">
      <c r="A39" s="48"/>
      <c r="B39" s="49"/>
      <c r="C39" s="33"/>
      <c r="D39" s="34"/>
      <c r="E39" s="34"/>
      <c r="F39" s="34"/>
      <c r="G39" s="34"/>
    </row>
    <row r="40" spans="1:67" hidden="1" x14ac:dyDescent="0.25">
      <c r="A40" s="48"/>
      <c r="B40" s="49"/>
      <c r="C40" s="33"/>
      <c r="D40" s="34"/>
      <c r="E40" s="34"/>
      <c r="F40" s="34"/>
      <c r="G40" s="34"/>
    </row>
    <row r="41" spans="1:67" ht="15.75" hidden="1" x14ac:dyDescent="0.25">
      <c r="A41" s="48"/>
      <c r="B41" s="49"/>
      <c r="C41" s="33"/>
      <c r="D41" s="34"/>
      <c r="E41" s="34"/>
      <c r="F41" s="34"/>
      <c r="G41" s="34"/>
      <c r="H41" s="3">
        <v>107636.97</v>
      </c>
    </row>
    <row r="42" spans="1:67" ht="15.75" hidden="1" x14ac:dyDescent="0.25">
      <c r="A42" s="48"/>
      <c r="B42" s="49"/>
      <c r="C42" s="33"/>
      <c r="D42" s="34"/>
      <c r="E42" s="34"/>
      <c r="F42" s="34"/>
      <c r="G42" s="34"/>
      <c r="H42" s="3">
        <v>376000</v>
      </c>
    </row>
    <row r="43" spans="1:67" x14ac:dyDescent="0.25">
      <c r="A43" s="48"/>
      <c r="B43" s="49"/>
      <c r="C43" s="53" t="s">
        <v>15</v>
      </c>
      <c r="D43" s="54">
        <f>D35-D37</f>
        <v>106603.93953999999</v>
      </c>
      <c r="E43" s="54">
        <f>E35-E37</f>
        <v>109251.07846999999</v>
      </c>
      <c r="F43" s="54">
        <v>19905.09</v>
      </c>
      <c r="G43" s="58">
        <f>F43/E43*100</f>
        <v>18.219582157686322</v>
      </c>
    </row>
    <row r="44" spans="1:67" x14ac:dyDescent="0.25">
      <c r="A44" s="46"/>
      <c r="B44" s="47"/>
      <c r="C44" s="23" t="s">
        <v>16</v>
      </c>
      <c r="D44" s="59">
        <v>15010.76</v>
      </c>
      <c r="E44" s="27" t="s">
        <v>11</v>
      </c>
      <c r="F44" s="27">
        <v>0</v>
      </c>
      <c r="G44" s="27" t="s">
        <v>11</v>
      </c>
    </row>
    <row r="45" spans="1:67" ht="47.1" customHeight="1" x14ac:dyDescent="0.25">
      <c r="A45" s="39">
        <v>5</v>
      </c>
      <c r="B45" s="60" t="s">
        <v>22</v>
      </c>
      <c r="C45" s="41"/>
      <c r="D45" s="42">
        <f>D46+D50</f>
        <v>182295.23263999997</v>
      </c>
      <c r="E45" s="42">
        <v>237652.22</v>
      </c>
      <c r="F45" s="42">
        <v>31823.08</v>
      </c>
      <c r="G45" s="42" t="s">
        <v>11</v>
      </c>
    </row>
    <row r="46" spans="1:67" x14ac:dyDescent="0.25">
      <c r="A46" s="43"/>
      <c r="B46" s="44"/>
      <c r="C46" s="55" t="s">
        <v>12</v>
      </c>
      <c r="D46" s="45">
        <f>181388832.64/1000</f>
        <v>181388.83263999998</v>
      </c>
      <c r="E46" s="45">
        <f>237652219.78/1000</f>
        <v>237652.21978000001</v>
      </c>
      <c r="F46" s="45">
        <f>31823075.2/1000</f>
        <v>31823.075199999999</v>
      </c>
      <c r="G46" s="27">
        <f>F46/E46*100</f>
        <v>13.390607177774033</v>
      </c>
    </row>
    <row r="47" spans="1:67" x14ac:dyDescent="0.25">
      <c r="A47" s="46"/>
      <c r="B47" s="47"/>
      <c r="C47" s="29" t="s">
        <v>13</v>
      </c>
      <c r="D47" s="38"/>
      <c r="E47" s="38"/>
      <c r="F47" s="38"/>
      <c r="G47" s="38"/>
    </row>
    <row r="48" spans="1:67" s="2" customFormat="1" x14ac:dyDescent="0.25">
      <c r="A48" s="48"/>
      <c r="B48" s="49"/>
      <c r="C48" s="50" t="s">
        <v>14</v>
      </c>
      <c r="D48" s="51">
        <f>(111590+130000+9950000+28837134.71+2066491.3)/1000</f>
        <v>41095.216009999996</v>
      </c>
      <c r="E48" s="51">
        <f>(42100000+3835500+490300+161590+424650+130000+9950000+28837133.7+5790635.3)/1000</f>
        <v>91719.808999999994</v>
      </c>
      <c r="F48" s="51">
        <f>(66916.98+931324.47)/1000</f>
        <v>998.24144999999999</v>
      </c>
      <c r="G48" s="51">
        <f>F48/E48*100</f>
        <v>1.0883597130037634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x14ac:dyDescent="0.25">
      <c r="A49" s="48"/>
      <c r="B49" s="49"/>
      <c r="C49" s="53" t="s">
        <v>15</v>
      </c>
      <c r="D49" s="54">
        <f>D46-D48</f>
        <v>140293.61662999997</v>
      </c>
      <c r="E49" s="54">
        <f>E46-E48</f>
        <v>145932.41078000003</v>
      </c>
      <c r="F49" s="54">
        <f>F46-F48</f>
        <v>30824.833749999998</v>
      </c>
      <c r="G49" s="54">
        <f>F49/E49*100</f>
        <v>21.122678358592925</v>
      </c>
    </row>
    <row r="50" spans="1:67" x14ac:dyDescent="0.25">
      <c r="A50" s="46"/>
      <c r="B50" s="47"/>
      <c r="C50" s="23" t="s">
        <v>16</v>
      </c>
      <c r="D50" s="27">
        <v>906.4</v>
      </c>
      <c r="E50" s="27" t="s">
        <v>11</v>
      </c>
      <c r="F50" s="27">
        <v>0</v>
      </c>
      <c r="G50" s="27" t="s">
        <v>11</v>
      </c>
    </row>
    <row r="51" spans="1:67" x14ac:dyDescent="0.25">
      <c r="A51" s="39">
        <v>6</v>
      </c>
      <c r="B51" s="40" t="s">
        <v>23</v>
      </c>
      <c r="C51" s="41"/>
      <c r="D51" s="42">
        <v>59425.03</v>
      </c>
      <c r="E51" s="42">
        <v>59175.91</v>
      </c>
      <c r="F51" s="42">
        <v>9034.02</v>
      </c>
      <c r="G51" s="42" t="s">
        <v>11</v>
      </c>
    </row>
    <row r="52" spans="1:67" x14ac:dyDescent="0.25">
      <c r="A52" s="43"/>
      <c r="B52" s="44"/>
      <c r="C52" s="55" t="s">
        <v>12</v>
      </c>
      <c r="D52" s="45">
        <v>59425.03</v>
      </c>
      <c r="E52" s="45">
        <v>59175.91</v>
      </c>
      <c r="F52" s="45">
        <v>9034.02</v>
      </c>
      <c r="G52" s="27">
        <f>F52/E52*100</f>
        <v>15.266381201404421</v>
      </c>
    </row>
    <row r="53" spans="1:67" x14ac:dyDescent="0.25">
      <c r="A53" s="46"/>
      <c r="B53" s="47"/>
      <c r="C53" s="29" t="s">
        <v>13</v>
      </c>
      <c r="D53" s="38"/>
      <c r="E53" s="38"/>
      <c r="F53" s="38"/>
      <c r="G53" s="38"/>
    </row>
    <row r="54" spans="1:67" s="2" customFormat="1" x14ac:dyDescent="0.25">
      <c r="A54" s="48"/>
      <c r="B54" s="49"/>
      <c r="C54" s="50" t="s">
        <v>14</v>
      </c>
      <c r="D54" s="51">
        <v>0</v>
      </c>
      <c r="E54" s="51">
        <v>0</v>
      </c>
      <c r="F54" s="51">
        <v>0</v>
      </c>
      <c r="G54" s="51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x14ac:dyDescent="0.25">
      <c r="A55" s="48"/>
      <c r="B55" s="49"/>
      <c r="C55" s="53" t="s">
        <v>15</v>
      </c>
      <c r="D55" s="54">
        <v>59425.03</v>
      </c>
      <c r="E55" s="54">
        <v>59175.91</v>
      </c>
      <c r="F55" s="54">
        <v>9034.02</v>
      </c>
      <c r="G55" s="54">
        <f>F55/E55*100</f>
        <v>15.266381201404421</v>
      </c>
    </row>
    <row r="56" spans="1:67" x14ac:dyDescent="0.25">
      <c r="A56" s="46"/>
      <c r="B56" s="47"/>
      <c r="C56" s="23" t="s">
        <v>16</v>
      </c>
      <c r="D56" s="27">
        <v>0</v>
      </c>
      <c r="E56" s="27" t="s">
        <v>11</v>
      </c>
      <c r="F56" s="27">
        <v>0</v>
      </c>
      <c r="G56" s="27" t="s">
        <v>11</v>
      </c>
    </row>
    <row r="57" spans="1:67" x14ac:dyDescent="0.25">
      <c r="A57" s="39">
        <v>7</v>
      </c>
      <c r="B57" s="40" t="s">
        <v>24</v>
      </c>
      <c r="C57" s="41"/>
      <c r="D57" s="61">
        <v>6000.55</v>
      </c>
      <c r="E57" s="61">
        <v>6000.55</v>
      </c>
      <c r="F57" s="61">
        <v>1154.78</v>
      </c>
      <c r="G57" s="42" t="s">
        <v>11</v>
      </c>
    </row>
    <row r="58" spans="1:67" x14ac:dyDescent="0.25">
      <c r="A58" s="43"/>
      <c r="B58" s="44"/>
      <c r="C58" s="55" t="s">
        <v>12</v>
      </c>
      <c r="D58" s="45">
        <v>6000.55</v>
      </c>
      <c r="E58" s="45">
        <v>6000.55</v>
      </c>
      <c r="F58" s="45">
        <v>1154.78</v>
      </c>
      <c r="G58" s="27">
        <f>F58/E58*100</f>
        <v>19.244569247818948</v>
      </c>
    </row>
    <row r="59" spans="1:67" x14ac:dyDescent="0.25">
      <c r="A59" s="46"/>
      <c r="B59" s="47"/>
      <c r="C59" s="29" t="s">
        <v>13</v>
      </c>
      <c r="D59" s="38"/>
      <c r="E59" s="38"/>
      <c r="F59" s="38"/>
      <c r="G59" s="38"/>
    </row>
    <row r="60" spans="1:67" s="2" customFormat="1" x14ac:dyDescent="0.25">
      <c r="A60" s="48"/>
      <c r="B60" s="49"/>
      <c r="C60" s="50" t="s">
        <v>14</v>
      </c>
      <c r="D60" s="51">
        <v>0</v>
      </c>
      <c r="E60" s="51">
        <v>0</v>
      </c>
      <c r="F60" s="51">
        <v>0</v>
      </c>
      <c r="G60" s="5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x14ac:dyDescent="0.25">
      <c r="A61" s="48"/>
      <c r="B61" s="49"/>
      <c r="C61" s="53" t="s">
        <v>15</v>
      </c>
      <c r="D61" s="54">
        <v>6000.55</v>
      </c>
      <c r="E61" s="54">
        <v>6000.55</v>
      </c>
      <c r="F61" s="54">
        <v>1154.78</v>
      </c>
      <c r="G61" s="62">
        <f>F61/E61*100</f>
        <v>19.244569247818948</v>
      </c>
    </row>
    <row r="62" spans="1:67" x14ac:dyDescent="0.25">
      <c r="A62" s="46"/>
      <c r="B62" s="47"/>
      <c r="C62" s="23" t="s">
        <v>16</v>
      </c>
      <c r="D62" s="27">
        <v>0</v>
      </c>
      <c r="E62" s="27" t="s">
        <v>11</v>
      </c>
      <c r="F62" s="27">
        <v>0</v>
      </c>
      <c r="G62" s="27">
        <v>0</v>
      </c>
    </row>
    <row r="63" spans="1:67" ht="55.7" customHeight="1" x14ac:dyDescent="0.25">
      <c r="A63" s="39">
        <v>8</v>
      </c>
      <c r="B63" s="60" t="s">
        <v>25</v>
      </c>
      <c r="C63" s="41"/>
      <c r="D63" s="42">
        <f>D64+D68</f>
        <v>1408410</v>
      </c>
      <c r="E63" s="42">
        <v>410</v>
      </c>
      <c r="F63" s="42">
        <f>F64+F68</f>
        <v>78080</v>
      </c>
      <c r="G63" s="42" t="s">
        <v>11</v>
      </c>
    </row>
    <row r="64" spans="1:67" x14ac:dyDescent="0.25">
      <c r="A64" s="46"/>
      <c r="B64" s="47"/>
      <c r="C64" s="63" t="s">
        <v>12</v>
      </c>
      <c r="D64" s="64">
        <v>410</v>
      </c>
      <c r="E64" s="64">
        <v>410</v>
      </c>
      <c r="F64" s="64">
        <v>80</v>
      </c>
      <c r="G64" s="27">
        <f>F64/E64*100</f>
        <v>19.512195121951219</v>
      </c>
    </row>
    <row r="65" spans="1:67" x14ac:dyDescent="0.25">
      <c r="A65" s="46"/>
      <c r="B65" s="47"/>
      <c r="C65" s="29" t="s">
        <v>13</v>
      </c>
      <c r="D65" s="38"/>
      <c r="E65" s="38"/>
      <c r="F65" s="38"/>
      <c r="G65" s="38"/>
    </row>
    <row r="66" spans="1:67" s="2" customFormat="1" x14ac:dyDescent="0.25">
      <c r="A66" s="48"/>
      <c r="B66" s="49"/>
      <c r="C66" s="50" t="s">
        <v>14</v>
      </c>
      <c r="D66" s="51">
        <v>0</v>
      </c>
      <c r="E66" s="51">
        <v>0</v>
      </c>
      <c r="F66" s="51">
        <v>0</v>
      </c>
      <c r="G66" s="5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x14ac:dyDescent="0.25">
      <c r="A67" s="48"/>
      <c r="B67" s="49"/>
      <c r="C67" s="53" t="s">
        <v>15</v>
      </c>
      <c r="D67" s="54">
        <v>410</v>
      </c>
      <c r="E67" s="54">
        <v>410</v>
      </c>
      <c r="F67" s="54">
        <v>80</v>
      </c>
      <c r="G67" s="54">
        <f>F67/E67*100</f>
        <v>19.512195121951219</v>
      </c>
    </row>
    <row r="68" spans="1:67" x14ac:dyDescent="0.25">
      <c r="A68" s="35"/>
      <c r="B68" s="65"/>
      <c r="C68" s="23" t="s">
        <v>16</v>
      </c>
      <c r="D68" s="27">
        <v>1408000</v>
      </c>
      <c r="E68" s="27" t="s">
        <v>11</v>
      </c>
      <c r="F68" s="27">
        <v>78000</v>
      </c>
      <c r="G68" s="27" t="s">
        <v>11</v>
      </c>
    </row>
    <row r="69" spans="1:67" ht="26.25" x14ac:dyDescent="0.25">
      <c r="A69" s="39">
        <v>9</v>
      </c>
      <c r="B69" s="40" t="s">
        <v>26</v>
      </c>
      <c r="C69" s="41"/>
      <c r="D69" s="42">
        <f>D70+D74</f>
        <v>17731.443589999999</v>
      </c>
      <c r="E69" s="42">
        <v>17171.45</v>
      </c>
      <c r="F69" s="42">
        <f>F70+F74</f>
        <v>1126.63446</v>
      </c>
      <c r="G69" s="42" t="s">
        <v>11</v>
      </c>
    </row>
    <row r="70" spans="1:67" x14ac:dyDescent="0.25">
      <c r="A70" s="43"/>
      <c r="B70" s="44"/>
      <c r="C70" s="55" t="s">
        <v>12</v>
      </c>
      <c r="D70" s="45">
        <f>17171443.59/1000</f>
        <v>17171.443589999999</v>
      </c>
      <c r="E70" s="45">
        <f>17171449/1000</f>
        <v>17171.449000000001</v>
      </c>
      <c r="F70" s="45">
        <f>1126634.46/1000</f>
        <v>1126.63446</v>
      </c>
      <c r="G70" s="27">
        <f>F70/E70*100</f>
        <v>6.5610913790676602</v>
      </c>
    </row>
    <row r="71" spans="1:67" x14ac:dyDescent="0.25">
      <c r="A71" s="46"/>
      <c r="B71" s="47"/>
      <c r="C71" s="29" t="s">
        <v>13</v>
      </c>
      <c r="D71" s="38"/>
      <c r="E71" s="38"/>
      <c r="F71" s="38"/>
      <c r="G71" s="38"/>
    </row>
    <row r="72" spans="1:67" s="2" customFormat="1" x14ac:dyDescent="0.25">
      <c r="A72" s="48"/>
      <c r="B72" s="49"/>
      <c r="C72" s="50" t="s">
        <v>14</v>
      </c>
      <c r="D72" s="51">
        <f>(10000000+2200123.59)/1000</f>
        <v>12200.123589999999</v>
      </c>
      <c r="E72" s="51">
        <f>(10000000+2200123.59)/1000</f>
        <v>12200.123589999999</v>
      </c>
      <c r="F72" s="51">
        <f>424946.6/1000</f>
        <v>424.94659999999999</v>
      </c>
      <c r="G72" s="51">
        <f>F72/E72*100</f>
        <v>3.4831335671739705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x14ac:dyDescent="0.25">
      <c r="A73" s="48"/>
      <c r="B73" s="49"/>
      <c r="C73" s="53" t="s">
        <v>15</v>
      </c>
      <c r="D73" s="54">
        <f>D70-D72</f>
        <v>4971.32</v>
      </c>
      <c r="E73" s="54">
        <f>E70-E72</f>
        <v>4971.3254100000013</v>
      </c>
      <c r="F73" s="54">
        <f>F70-F72</f>
        <v>701.68786</v>
      </c>
      <c r="G73" s="54">
        <f>F73/E73*100</f>
        <v>14.114703869284625</v>
      </c>
    </row>
    <row r="74" spans="1:67" x14ac:dyDescent="0.25">
      <c r="A74" s="35"/>
      <c r="B74" s="65"/>
      <c r="C74" s="23" t="s">
        <v>16</v>
      </c>
      <c r="D74" s="27">
        <v>560</v>
      </c>
      <c r="E74" s="27" t="s">
        <v>11</v>
      </c>
      <c r="F74" s="27">
        <v>0</v>
      </c>
      <c r="G74" s="27" t="s">
        <v>11</v>
      </c>
    </row>
    <row r="75" spans="1:67" ht="25.5" x14ac:dyDescent="0.25">
      <c r="A75" s="39">
        <v>10</v>
      </c>
      <c r="B75" s="60" t="s">
        <v>27</v>
      </c>
      <c r="C75" s="41"/>
      <c r="D75" s="42">
        <f>D76+D80</f>
        <v>155680.42000000001</v>
      </c>
      <c r="E75" s="42">
        <v>384386.26</v>
      </c>
      <c r="F75" s="42">
        <v>8130.59</v>
      </c>
      <c r="G75" s="42" t="s">
        <v>11</v>
      </c>
    </row>
    <row r="76" spans="1:67" x14ac:dyDescent="0.25">
      <c r="A76" s="43"/>
      <c r="B76" s="66"/>
      <c r="C76" s="55" t="s">
        <v>12</v>
      </c>
      <c r="D76" s="45">
        <f>155277420/1000</f>
        <v>155277.42000000001</v>
      </c>
      <c r="E76" s="45">
        <f>384386255.47/1000</f>
        <v>384386.25547000003</v>
      </c>
      <c r="F76" s="45">
        <f>8130588.24/1000</f>
        <v>8130.58824</v>
      </c>
      <c r="G76" s="27">
        <f>F76/E76*100</f>
        <v>2.1152130504922706</v>
      </c>
    </row>
    <row r="77" spans="1:67" x14ac:dyDescent="0.25">
      <c r="A77" s="46"/>
      <c r="B77" s="47"/>
      <c r="C77" s="29" t="s">
        <v>13</v>
      </c>
      <c r="D77" s="38"/>
      <c r="E77" s="38"/>
      <c r="F77" s="38"/>
      <c r="G77" s="38"/>
    </row>
    <row r="78" spans="1:67" s="2" customFormat="1" x14ac:dyDescent="0.25">
      <c r="A78" s="48"/>
      <c r="B78" s="49"/>
      <c r="C78" s="50" t="s">
        <v>14</v>
      </c>
      <c r="D78" s="51">
        <f>(6000000+94886630)/1000</f>
        <v>100886.63</v>
      </c>
      <c r="E78" s="51">
        <f>(6000000+284550745+28842269.31)/1000</f>
        <v>319393.01431</v>
      </c>
      <c r="F78" s="51">
        <f>4210178.65/1000</f>
        <v>4210.1786500000007</v>
      </c>
      <c r="G78" s="51">
        <f>F78/E78*100</f>
        <v>1.3181811941302006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x14ac:dyDescent="0.25">
      <c r="A79" s="48"/>
      <c r="B79" s="49"/>
      <c r="C79" s="53" t="s">
        <v>15</v>
      </c>
      <c r="D79" s="54">
        <f>D76-D78</f>
        <v>54390.790000000008</v>
      </c>
      <c r="E79" s="54">
        <f>E76-E78</f>
        <v>64993.241160000034</v>
      </c>
      <c r="F79" s="54">
        <f>F76-F78</f>
        <v>3920.4095899999993</v>
      </c>
      <c r="G79" s="54">
        <f>F79/E79*100</f>
        <v>6.0320265923478944</v>
      </c>
    </row>
    <row r="80" spans="1:67" x14ac:dyDescent="0.25">
      <c r="A80" s="46"/>
      <c r="B80" s="47"/>
      <c r="C80" s="23" t="s">
        <v>16</v>
      </c>
      <c r="D80" s="27">
        <v>403</v>
      </c>
      <c r="E80" s="27" t="s">
        <v>11</v>
      </c>
      <c r="F80" s="27">
        <v>0</v>
      </c>
      <c r="G80" s="27" t="s">
        <v>11</v>
      </c>
    </row>
    <row r="81" spans="1:67" ht="41.65" customHeight="1" x14ac:dyDescent="0.25">
      <c r="A81" s="39">
        <v>11</v>
      </c>
      <c r="B81" s="40" t="s">
        <v>28</v>
      </c>
      <c r="C81" s="41"/>
      <c r="D81" s="42">
        <v>200</v>
      </c>
      <c r="E81" s="42">
        <v>2200</v>
      </c>
      <c r="F81" s="42">
        <v>0</v>
      </c>
      <c r="G81" s="42">
        <v>0</v>
      </c>
    </row>
    <row r="82" spans="1:67" x14ac:dyDescent="0.25">
      <c r="A82" s="43"/>
      <c r="B82" s="44"/>
      <c r="C82" s="55" t="s">
        <v>12</v>
      </c>
      <c r="D82" s="45">
        <v>200</v>
      </c>
      <c r="E82" s="45">
        <v>2200</v>
      </c>
      <c r="F82" s="45">
        <v>0</v>
      </c>
      <c r="G82" s="67">
        <f>F82/E82*100</f>
        <v>0</v>
      </c>
    </row>
    <row r="83" spans="1:67" x14ac:dyDescent="0.25">
      <c r="A83" s="46"/>
      <c r="B83" s="47"/>
      <c r="C83" s="29" t="s">
        <v>13</v>
      </c>
      <c r="D83" s="38"/>
      <c r="E83" s="38"/>
      <c r="F83" s="38"/>
      <c r="G83" s="38"/>
    </row>
    <row r="84" spans="1:67" s="2" customFormat="1" x14ac:dyDescent="0.25">
      <c r="A84" s="48"/>
      <c r="B84" s="49"/>
      <c r="C84" s="50" t="s">
        <v>14</v>
      </c>
      <c r="D84" s="51">
        <v>0</v>
      </c>
      <c r="E84" s="51">
        <v>0</v>
      </c>
      <c r="F84" s="51">
        <v>0</v>
      </c>
      <c r="G84" s="51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x14ac:dyDescent="0.25">
      <c r="A85" s="48"/>
      <c r="B85" s="49"/>
      <c r="C85" s="53" t="s">
        <v>15</v>
      </c>
      <c r="D85" s="54">
        <v>200</v>
      </c>
      <c r="E85" s="54">
        <v>2200</v>
      </c>
      <c r="F85" s="54">
        <v>0</v>
      </c>
      <c r="G85" s="68">
        <f>F85/E85*100</f>
        <v>0</v>
      </c>
    </row>
    <row r="86" spans="1:67" x14ac:dyDescent="0.25">
      <c r="A86" s="46"/>
      <c r="B86" s="47"/>
      <c r="C86" s="23" t="s">
        <v>16</v>
      </c>
      <c r="D86" s="27">
        <v>0</v>
      </c>
      <c r="E86" s="27" t="s">
        <v>11</v>
      </c>
      <c r="F86" s="27">
        <v>0</v>
      </c>
      <c r="G86" s="27" t="s">
        <v>11</v>
      </c>
    </row>
    <row r="87" spans="1:67" ht="40.35" customHeight="1" x14ac:dyDescent="0.25">
      <c r="A87" s="39">
        <v>12</v>
      </c>
      <c r="B87" s="40" t="s">
        <v>29</v>
      </c>
      <c r="C87" s="41"/>
      <c r="D87" s="42">
        <v>43333.85</v>
      </c>
      <c r="E87" s="42">
        <v>61920.67</v>
      </c>
      <c r="F87" s="42">
        <v>13787.07</v>
      </c>
      <c r="G87" s="42" t="s">
        <v>11</v>
      </c>
    </row>
    <row r="88" spans="1:67" x14ac:dyDescent="0.25">
      <c r="A88" s="43"/>
      <c r="B88" s="44"/>
      <c r="C88" s="55" t="s">
        <v>12</v>
      </c>
      <c r="D88" s="45">
        <f>43333853.9/1000</f>
        <v>43333.853900000002</v>
      </c>
      <c r="E88" s="67">
        <f>61920669/1000</f>
        <v>61920.669000000002</v>
      </c>
      <c r="F88" s="67">
        <v>13787.07</v>
      </c>
      <c r="G88" s="67">
        <f>F88/E88*100</f>
        <v>22.265699357996276</v>
      </c>
    </row>
    <row r="89" spans="1:67" x14ac:dyDescent="0.25">
      <c r="A89" s="46"/>
      <c r="B89" s="47"/>
      <c r="C89" s="29" t="s">
        <v>13</v>
      </c>
      <c r="D89" s="38"/>
      <c r="E89" s="38"/>
      <c r="F89" s="38">
        <v>13657.54</v>
      </c>
      <c r="G89" s="38"/>
    </row>
    <row r="90" spans="1:67" s="2" customFormat="1" x14ac:dyDescent="0.25">
      <c r="A90" s="48"/>
      <c r="B90" s="49"/>
      <c r="C90" s="50" t="s">
        <v>14</v>
      </c>
      <c r="D90" s="51">
        <f>43290520/1000</f>
        <v>43290.52</v>
      </c>
      <c r="E90" s="51">
        <f>43290519.48/1000</f>
        <v>43290.519479999995</v>
      </c>
      <c r="F90" s="51">
        <v>13657.54</v>
      </c>
      <c r="G90" s="51">
        <f>F90/E90*100</f>
        <v>31.54857036610456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x14ac:dyDescent="0.25">
      <c r="A91" s="48"/>
      <c r="B91" s="49"/>
      <c r="C91" s="53" t="s">
        <v>15</v>
      </c>
      <c r="D91" s="69">
        <f>D88-D90</f>
        <v>43.333900000005087</v>
      </c>
      <c r="E91" s="54">
        <f>E88-E90</f>
        <v>18630.149520000006</v>
      </c>
      <c r="F91" s="54">
        <f>F88-F90</f>
        <v>129.52999999999884</v>
      </c>
      <c r="G91" s="54">
        <f>F91/E91*100</f>
        <v>0.69527085577571246</v>
      </c>
    </row>
    <row r="92" spans="1:67" x14ac:dyDescent="0.25">
      <c r="A92" s="35"/>
      <c r="B92" s="65"/>
      <c r="C92" s="23" t="s">
        <v>16</v>
      </c>
      <c r="D92" s="27">
        <v>0</v>
      </c>
      <c r="E92" s="27" t="s">
        <v>11</v>
      </c>
      <c r="F92" s="27">
        <v>0</v>
      </c>
      <c r="G92" s="27" t="s">
        <v>11</v>
      </c>
    </row>
    <row r="93" spans="1:67" ht="67.150000000000006" customHeight="1" x14ac:dyDescent="0.25">
      <c r="A93" s="39">
        <v>13</v>
      </c>
      <c r="B93" s="40" t="s">
        <v>30</v>
      </c>
      <c r="C93" s="41"/>
      <c r="D93" s="42">
        <v>19414.63</v>
      </c>
      <c r="E93" s="42">
        <v>19617.66</v>
      </c>
      <c r="F93" s="42">
        <v>1754.92</v>
      </c>
      <c r="G93" s="42" t="s">
        <v>11</v>
      </c>
    </row>
    <row r="94" spans="1:67" x14ac:dyDescent="0.25">
      <c r="A94" s="43"/>
      <c r="B94" s="44"/>
      <c r="C94" s="55" t="s">
        <v>12</v>
      </c>
      <c r="D94" s="45">
        <v>19414.63</v>
      </c>
      <c r="E94" s="45">
        <v>19617.66</v>
      </c>
      <c r="F94" s="45">
        <v>1754.92</v>
      </c>
      <c r="G94" s="27">
        <f>F94/E94*100</f>
        <v>8.9456132892506055</v>
      </c>
    </row>
    <row r="95" spans="1:67" x14ac:dyDescent="0.25">
      <c r="A95" s="46"/>
      <c r="B95" s="47"/>
      <c r="C95" s="29" t="s">
        <v>13</v>
      </c>
      <c r="D95" s="38"/>
      <c r="E95" s="38"/>
      <c r="F95" s="38"/>
      <c r="G95" s="38"/>
    </row>
    <row r="96" spans="1:67" s="2" customFormat="1" x14ac:dyDescent="0.25">
      <c r="A96" s="48"/>
      <c r="B96" s="49"/>
      <c r="C96" s="50" t="s">
        <v>14</v>
      </c>
      <c r="D96" s="51">
        <f>(100000+42480+8854014)/1000</f>
        <v>8996.4940000000006</v>
      </c>
      <c r="E96" s="51">
        <f>(100000+42486.19+8854014)/1000</f>
        <v>8996.5001899999988</v>
      </c>
      <c r="F96" s="51">
        <v>0</v>
      </c>
      <c r="G96" s="51">
        <f>F96/E96*100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x14ac:dyDescent="0.25">
      <c r="A97" s="48"/>
      <c r="B97" s="49"/>
      <c r="C97" s="53" t="s">
        <v>15</v>
      </c>
      <c r="D97" s="54">
        <f>D94-D96</f>
        <v>10418.136</v>
      </c>
      <c r="E97" s="54">
        <f>E94-E96</f>
        <v>10621.159810000001</v>
      </c>
      <c r="F97" s="54">
        <v>1754.92</v>
      </c>
      <c r="G97" s="54">
        <f>F97/E97*100</f>
        <v>16.52286597126345</v>
      </c>
    </row>
    <row r="98" spans="1:67" x14ac:dyDescent="0.25">
      <c r="A98" s="46"/>
      <c r="B98" s="47"/>
      <c r="C98" s="23" t="s">
        <v>16</v>
      </c>
      <c r="D98" s="27">
        <v>0</v>
      </c>
      <c r="E98" s="27" t="s">
        <v>11</v>
      </c>
      <c r="F98" s="27">
        <v>0</v>
      </c>
      <c r="G98" s="27">
        <v>0</v>
      </c>
    </row>
    <row r="99" spans="1:67" ht="42.95" customHeight="1" x14ac:dyDescent="0.25">
      <c r="A99" s="39">
        <v>14</v>
      </c>
      <c r="B99" s="40" t="s">
        <v>31</v>
      </c>
      <c r="C99" s="41"/>
      <c r="D99" s="42">
        <v>55291.61</v>
      </c>
      <c r="E99" s="42">
        <v>56417.57</v>
      </c>
      <c r="F99" s="42">
        <v>9712.98</v>
      </c>
      <c r="G99" s="42" t="s">
        <v>11</v>
      </c>
    </row>
    <row r="100" spans="1:67" x14ac:dyDescent="0.25">
      <c r="A100" s="43"/>
      <c r="B100" s="44"/>
      <c r="C100" s="55" t="s">
        <v>12</v>
      </c>
      <c r="D100" s="45">
        <v>55291.61</v>
      </c>
      <c r="E100" s="45">
        <v>56417.57</v>
      </c>
      <c r="F100" s="45">
        <v>9712.98</v>
      </c>
      <c r="G100" s="27">
        <f>F100/E100*100</f>
        <v>17.216232460915986</v>
      </c>
    </row>
    <row r="101" spans="1:67" x14ac:dyDescent="0.25">
      <c r="A101" s="46"/>
      <c r="B101" s="47"/>
      <c r="C101" s="33" t="s">
        <v>13</v>
      </c>
      <c r="D101" s="38"/>
      <c r="E101" s="38"/>
      <c r="F101" s="38"/>
      <c r="G101" s="38"/>
    </row>
    <row r="102" spans="1:67" s="2" customFormat="1" x14ac:dyDescent="0.25">
      <c r="A102" s="48"/>
      <c r="B102" s="49"/>
      <c r="C102" s="50" t="s">
        <v>14</v>
      </c>
      <c r="D102" s="51">
        <v>0</v>
      </c>
      <c r="E102" s="51">
        <v>0</v>
      </c>
      <c r="F102" s="51">
        <v>0</v>
      </c>
      <c r="G102" s="51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x14ac:dyDescent="0.25">
      <c r="A103" s="48"/>
      <c r="B103" s="49"/>
      <c r="C103" s="53" t="s">
        <v>15</v>
      </c>
      <c r="D103" s="54">
        <v>55291.61</v>
      </c>
      <c r="E103" s="54">
        <v>56417.57</v>
      </c>
      <c r="F103" s="54">
        <v>9712.98</v>
      </c>
      <c r="G103" s="54">
        <f>F103/E103*100</f>
        <v>17.216232460915986</v>
      </c>
    </row>
    <row r="104" spans="1:67" x14ac:dyDescent="0.25">
      <c r="A104" s="46"/>
      <c r="B104" s="47"/>
      <c r="C104" s="55" t="s">
        <v>16</v>
      </c>
      <c r="D104" s="27">
        <v>0</v>
      </c>
      <c r="E104" s="27" t="s">
        <v>11</v>
      </c>
      <c r="F104" s="27">
        <v>0</v>
      </c>
      <c r="G104" s="27">
        <v>0</v>
      </c>
    </row>
    <row r="105" spans="1:67" ht="26.25" x14ac:dyDescent="0.25">
      <c r="A105" s="39">
        <v>15</v>
      </c>
      <c r="B105" s="40" t="s">
        <v>32</v>
      </c>
      <c r="C105" s="41"/>
      <c r="D105" s="42">
        <f>D106+D110</f>
        <v>387</v>
      </c>
      <c r="E105" s="42">
        <v>0</v>
      </c>
      <c r="F105" s="42">
        <f>F106+F110</f>
        <v>0</v>
      </c>
      <c r="G105" s="42" t="s">
        <v>11</v>
      </c>
    </row>
    <row r="106" spans="1:67" x14ac:dyDescent="0.25">
      <c r="A106" s="43"/>
      <c r="B106" s="44"/>
      <c r="C106" s="55" t="s">
        <v>12</v>
      </c>
      <c r="D106" s="45">
        <v>0</v>
      </c>
      <c r="E106" s="45">
        <v>0</v>
      </c>
      <c r="F106" s="45">
        <v>0</v>
      </c>
      <c r="G106" s="27">
        <v>0</v>
      </c>
    </row>
    <row r="107" spans="1:67" x14ac:dyDescent="0.25">
      <c r="A107" s="46"/>
      <c r="B107" s="47"/>
      <c r="C107" s="33" t="s">
        <v>13</v>
      </c>
      <c r="D107" s="38"/>
      <c r="E107" s="38"/>
      <c r="F107" s="38"/>
      <c r="G107" s="38"/>
    </row>
    <row r="108" spans="1:67" s="2" customFormat="1" x14ac:dyDescent="0.25">
      <c r="A108" s="48"/>
      <c r="B108" s="49"/>
      <c r="C108" s="50" t="s">
        <v>14</v>
      </c>
      <c r="D108" s="51">
        <v>0</v>
      </c>
      <c r="E108" s="51">
        <v>0</v>
      </c>
      <c r="F108" s="51">
        <v>0</v>
      </c>
      <c r="G108" s="51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x14ac:dyDescent="0.25">
      <c r="A109" s="48"/>
      <c r="B109" s="49"/>
      <c r="C109" s="53" t="s">
        <v>15</v>
      </c>
      <c r="D109" s="54">
        <v>0</v>
      </c>
      <c r="E109" s="54">
        <v>0</v>
      </c>
      <c r="F109" s="54">
        <v>0</v>
      </c>
      <c r="G109" s="54">
        <v>0</v>
      </c>
    </row>
    <row r="110" spans="1:67" x14ac:dyDescent="0.25">
      <c r="A110" s="35"/>
      <c r="B110" s="65"/>
      <c r="C110" s="55" t="s">
        <v>16</v>
      </c>
      <c r="D110" s="27">
        <v>387</v>
      </c>
      <c r="E110" s="27" t="s">
        <v>11</v>
      </c>
      <c r="F110" s="27">
        <v>0</v>
      </c>
      <c r="G110" s="27" t="s">
        <v>11</v>
      </c>
    </row>
    <row r="111" spans="1:67" x14ac:dyDescent="0.25">
      <c r="A111" s="4"/>
      <c r="B111" s="5"/>
      <c r="C111" s="6"/>
      <c r="D111" s="7"/>
      <c r="E111" s="7"/>
      <c r="F111" s="7"/>
      <c r="G111" s="7"/>
    </row>
  </sheetData>
  <mergeCells count="2">
    <mergeCell ref="F2:G2"/>
    <mergeCell ref="B5:G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81" zoomScaleNormal="181" workbookViewId="0">
      <selection activeCellId="1" sqref="A7:A11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81" zoomScaleNormal="181" workbookViewId="0">
      <selection activeCellId="1" sqref="A7:A11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myazina</dc:creator>
  <dc:description/>
  <cp:lastModifiedBy>admin</cp:lastModifiedBy>
  <cp:revision>39</cp:revision>
  <cp:lastPrinted>2020-05-20T11:59:00Z</cp:lastPrinted>
  <dcterms:created xsi:type="dcterms:W3CDTF">2019-08-07T13:05:49Z</dcterms:created>
  <dcterms:modified xsi:type="dcterms:W3CDTF">2020-05-20T11:59:12Z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