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J34"/>
  <c r="AJ32"/>
  <c r="AJ31"/>
  <c r="AI30"/>
  <c r="AI33" s="1"/>
  <c r="AH30"/>
  <c r="AH33" s="1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8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R30" i="3" l="1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K16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6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<sst xmlns="http://schemas.openxmlformats.org/spreadsheetml/2006/main" count="448" uniqueCount="145">
  <si>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</si>
  <si>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</si>
  <si>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</si>
  <si>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</si>
  <si>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</si>
  <si>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</si>
  <si>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</si>
  <si>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</si>
  <si>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</si>
  <si>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</si>
  <si>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</si>
  <si>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</si>
  <si>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</si>
  <si>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</si>
  <si>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</si>
  <si>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</si>
  <si>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</si>
  <si>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</si>
  <si>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</si>
  <si>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</si>
  <si>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</si>
  <si>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</si>
  <si>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</si>
  <si>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</si>
  <si>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</si>
  <si>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</si>
  <si>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</si>
  <si>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</si>
  <si>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</si>
  <si>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</si>
  <si>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</si>
  <si>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</si>
  <si>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</si>
  <si>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</si>
  <si>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</si>
  <si>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</si>
  <si>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</si>
  <si>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</si>
  <si>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</si>
  <si>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</si>
  <si>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</si>
  <si>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</si>
  <si>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</si>
  <si>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</si>
  <si>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</si>
  <si>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</si>
  <si>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</si>
  <si>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</si>
  <si>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</si>
  <si>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</si>
  <si>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</si>
  <si>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</si>
  <si>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</si>
  <si>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</si>
  <si>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</si>
  <si>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</si>
  <si>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</si>
  <si>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</si>
  <si>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</si>
  <si>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</si>
  <si>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</si>
  <si>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</si>
  <si>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</si>
  <si>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</si>
  <si>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</si>
  <si>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</si>
  <si>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</si>
  <si>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</si>
  <si>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</si>
  <si>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</si>
  <si>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</si>
  <si>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</si>
  <si>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</si>
  <si>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</si>
  <si>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</si>
  <si>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</si>
  <si>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</si>
  <si>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</si>
  <si>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</si>
  <si>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</si>
  <si>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</si>
  <si>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</si>
  <si>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</si>
  <si>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</si>
  <si>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</si>
  <si>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</si>
  <si>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</si>
  <si>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</si>
  <si>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</si>
  <si>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</si>
  <si>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</si>
  <si>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</si>
  <si>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</si>
  <si>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</si>
  <si>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</si>
  <si>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</si>
  <si>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</si>
  <si>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</si>
  <si>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</si>
  <si>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</si>
  <si>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</si>
  <si>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</si>
  <si>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</si>
  <si>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</si>
  <si>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</si>
  <si>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</si>
  <si>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</si>
  <si>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</si>
  <si>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</si>
  <si>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</si>
  <si>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</si>
  <si>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</si>
  <si>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</si>
  <si>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</si>
  <si>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</si>
  <si>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</si>
  <si>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</si>
  <si>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</si>
  <si>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</si>
  <si>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</si>
  <si>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</si>
  <si>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</si>
  <si>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</si>
  <si>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</si>
  <si>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</si>
  <si>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</si>
  <si>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</si>
  <si>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</si>
  <si>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</si>
  <si>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</si>
  <si>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</si>
  <si>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</si>
  <si>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</si>
  <si>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</si>
  <si>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</si>
  <si>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</si>
  <si>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</si>
  <si>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</si>
  <si>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на 04 июля 2019 года</t>
  </si>
  <si>
    <t>на 04  июля   2019 года</t>
  </si>
  <si>
    <t>на 04 июля 2019 года.</t>
  </si>
  <si>
    <t>04 июля  2019 года</t>
  </si>
  <si>
    <t>Подготовка почвы под озимые урожая 2020г.</t>
  </si>
  <si>
    <t>2020г  га</t>
  </si>
  <si>
    <t>Подготовка почвы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</si>
</sst>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110" zoomScaleNormal="110" workbookViewId="0">
      <selection activeCell="D31" sqref="D31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ht="12" customHeight="1">
      <c r="A2" s="258" t="s">
        <v>122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ht="11.25" customHeight="1">
      <c r="A3" s="259" t="s">
        <v>141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60" t="s">
        <v>3</v>
      </c>
      <c r="F4" s="261"/>
      <c r="G4" s="86" t="s">
        <v>4</v>
      </c>
      <c r="H4" s="260" t="s">
        <v>5</v>
      </c>
      <c r="I4" s="261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56" t="s">
        <v>12</v>
      </c>
      <c r="F5" s="257"/>
      <c r="G5" s="89" t="s">
        <v>13</v>
      </c>
      <c r="H5" s="256" t="s">
        <v>14</v>
      </c>
      <c r="I5" s="257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2">
        <f>E7</f>
        <v>686</v>
      </c>
      <c r="E7" s="93">
        <f>уборка1!D7+уборка1!H7+уборка1!P7+уборка1!T7+уборка2!D7+уборка2!H7+уборка2!L7+уборка2!P7+уборка2!T7+уборка2!Z7+уборка2!AD7</f>
        <v>686</v>
      </c>
      <c r="F7" s="248"/>
      <c r="G7" s="96">
        <f>E7/C7*100</f>
        <v>89.439374185136899</v>
      </c>
      <c r="H7" s="97">
        <f>уборка1!E7+уборка1!I7+уборка1!Q7+уборка1!U7+уборка2!E7+уборка2!I7+уборка2!M7+уборка2!Q7+уборка2!U7+уборка2!AA7+уборка2!AE7</f>
        <v>1800</v>
      </c>
      <c r="I7" s="96"/>
      <c r="J7" s="96" t="e">
        <f t="shared" ref="J7:J34" si="0">I7/F7*10</f>
        <v>#DIV/0!</v>
      </c>
      <c r="K7" s="98">
        <f>H7/E7*10</f>
        <v>26.239067055393587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4108</v>
      </c>
      <c r="D8" s="92">
        <f t="shared" ref="D8:D33" si="2">E8</f>
        <v>939</v>
      </c>
      <c r="E8" s="93">
        <f>уборка1!D8+уборка1!H8+уборка1!P8+уборка1!T8+уборка2!D8+уборка2!H8+уборка2!L8+уборка2!P8+уборка2!T8+уборка2!Z8+уборка2!AD8</f>
        <v>939</v>
      </c>
      <c r="F8" s="96">
        <v>93</v>
      </c>
      <c r="G8" s="96">
        <f>E8/C8*100</f>
        <v>22.857838364167478</v>
      </c>
      <c r="H8" s="97">
        <f>уборка1!E8+уборка1!I8+уборка1!Q8+уборка1!U8+уборка2!E8+уборка2!I8+уборка2!M8+уборка2!Q8+уборка2!U8+уборка2!AA8+уборка2!AE8</f>
        <v>4935</v>
      </c>
      <c r="I8" s="96">
        <v>401</v>
      </c>
      <c r="J8" s="96">
        <f t="shared" si="0"/>
        <v>43.118279569892472</v>
      </c>
      <c r="K8" s="98">
        <f t="shared" ref="K8:K34" si="3">H8/E8*10</f>
        <v>52.555910543130992</v>
      </c>
      <c r="L8" s="102">
        <v>6</v>
      </c>
      <c r="M8" s="100"/>
      <c r="N8" s="96">
        <f t="shared" si="1"/>
        <v>15.5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2">
        <f t="shared" si="2"/>
        <v>2302</v>
      </c>
      <c r="E9" s="93">
        <f>уборка1!D9+уборка1!H9+уборка1!P9+уборка1!T9+уборка2!D9+уборка2!H9+уборка2!L9+уборка2!P9+уборка2!T9+уборка2!Z9+уборка2!AD9</f>
        <v>2302</v>
      </c>
      <c r="F9" s="103">
        <v>44</v>
      </c>
      <c r="G9" s="96">
        <f t="shared" ref="G9:G30" si="4">E9/C9*100</f>
        <v>93.236127987039282</v>
      </c>
      <c r="H9" s="97">
        <f>уборка1!E9+уборка1!I9+уборка1!Q9+уборка1!U9+уборка2!E9+уборка2!I9+уборка2!M9+уборка2!Q9+уборка2!U9+уборка2!AA9+уборка2!AE9</f>
        <v>10040</v>
      </c>
      <c r="I9" s="96">
        <v>267</v>
      </c>
      <c r="J9" s="96">
        <f t="shared" si="0"/>
        <v>60.681818181818187</v>
      </c>
      <c r="K9" s="98">
        <f t="shared" si="3"/>
        <v>43.614248479582969</v>
      </c>
      <c r="L9" s="102">
        <v>4</v>
      </c>
      <c r="M9" s="104"/>
      <c r="N9" s="96">
        <f t="shared" si="1"/>
        <v>11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3636</v>
      </c>
      <c r="D10" s="92">
        <f t="shared" si="2"/>
        <v>2090</v>
      </c>
      <c r="E10" s="93">
        <f>уборка1!D10+уборка1!H10+уборка1!P10+уборка1!T10+уборка2!D10+уборка2!H10+уборка2!L10+уборка2!P10+уборка2!T10+уборка2!Z10+уборка2!AD10</f>
        <v>2090</v>
      </c>
      <c r="F10" s="97">
        <v>165</v>
      </c>
      <c r="G10" s="97">
        <f t="shared" si="4"/>
        <v>57.480748074807487</v>
      </c>
      <c r="H10" s="97">
        <f>уборка1!E10+уборка1!I10+уборка1!Q10+уборка1!U10+уборка2!E10+уборка2!I10+уборка2!M10+уборка2!Q10+уборка2!U10+уборка2!AA10+уборка2!AE10</f>
        <v>6347</v>
      </c>
      <c r="I10" s="97">
        <v>415</v>
      </c>
      <c r="J10" s="96">
        <f t="shared" si="0"/>
        <v>25.151515151515152</v>
      </c>
      <c r="K10" s="105">
        <f t="shared" si="3"/>
        <v>30.368421052631579</v>
      </c>
      <c r="L10" s="106">
        <v>6</v>
      </c>
      <c r="M10" s="107"/>
      <c r="N10" s="97">
        <f t="shared" si="1"/>
        <v>27.5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2">
        <f t="shared" si="2"/>
        <v>2799</v>
      </c>
      <c r="E11" s="93">
        <f>уборка1!D11+уборка1!H11+уборка1!P11+уборка1!T11+уборка2!D11+уборка2!H11+уборка2!L11+уборка2!P11+уборка2!T11+уборка2!Z11+уборка2!AD11</f>
        <v>2799</v>
      </c>
      <c r="F11" s="96">
        <v>248</v>
      </c>
      <c r="G11" s="96">
        <f t="shared" si="4"/>
        <v>79.449332954868012</v>
      </c>
      <c r="H11" s="97">
        <f>уборка1!E11+уборка1!I11+уборка1!Q11+уборка1!U11+уборка2!E11+уборка2!I11+уборка2!M11+уборка2!Q11+уборка2!U11+уборка2!AA11+уборка2!AE11</f>
        <v>7499</v>
      </c>
      <c r="I11" s="96">
        <v>510</v>
      </c>
      <c r="J11" s="96">
        <f t="shared" si="0"/>
        <v>20.56451612903226</v>
      </c>
      <c r="K11" s="98">
        <f t="shared" si="3"/>
        <v>26.791711325473383</v>
      </c>
      <c r="L11" s="102">
        <v>10</v>
      </c>
      <c r="M11" s="100"/>
      <c r="N11" s="96">
        <f t="shared" si="1"/>
        <v>24.8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16951</v>
      </c>
      <c r="E12" s="93">
        <f>уборка1!D12+уборка1!H12+уборка1!P12+уборка1!T12+уборка2!D12+уборка2!H12+уборка2!L12+уборка2!P12+уборка2!T12+уборка2!Z12+уборка2!AD12</f>
        <v>16951</v>
      </c>
      <c r="F12" s="103">
        <v>1391</v>
      </c>
      <c r="G12" s="96">
        <f t="shared" si="4"/>
        <v>68.599757183326588</v>
      </c>
      <c r="H12" s="97">
        <f>уборка1!E12+уборка1!I12+уборка1!Q12+уборка1!U12+уборка2!E12+уборка2!I12+уборка2!M12+уборка2!Q12+уборка2!U12+уборка2!AA12+уборка2!AE12</f>
        <v>57264</v>
      </c>
      <c r="I12" s="96">
        <v>4665</v>
      </c>
      <c r="J12" s="96">
        <f t="shared" si="0"/>
        <v>33.537023723939612</v>
      </c>
      <c r="K12" s="98">
        <f t="shared" si="3"/>
        <v>33.782077753524867</v>
      </c>
      <c r="L12" s="102">
        <v>37</v>
      </c>
      <c r="M12" s="100"/>
      <c r="N12" s="96">
        <f t="shared" si="1"/>
        <v>37.594594594594597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2">
        <f t="shared" si="2"/>
        <v>2328</v>
      </c>
      <c r="E14" s="93">
        <f>уборка1!D14+уборка1!H14+уборка1!P14+уборка1!T14+уборка2!D14+уборка2!H14+уборка2!L14+уборка2!P14+уборка2!T14+уборка2!Z14+уборка2!AD14</f>
        <v>2328</v>
      </c>
      <c r="F14" s="96">
        <v>520</v>
      </c>
      <c r="G14" s="96">
        <f t="shared" si="4"/>
        <v>44.546498277841565</v>
      </c>
      <c r="H14" s="97">
        <f>уборка1!E14+уборка1!I14+уборка1!Q14+уборка1!U14+уборка2!E14+уборка2!I14+уборка2!M14+уборка2!Q14+уборка2!U14+уборка2!AA14+уборка2!AE14</f>
        <v>6891</v>
      </c>
      <c r="I14" s="96">
        <v>739</v>
      </c>
      <c r="J14" s="96">
        <f t="shared" si="0"/>
        <v>14.211538461538462</v>
      </c>
      <c r="K14" s="98">
        <f t="shared" si="3"/>
        <v>29.600515463917528</v>
      </c>
      <c r="L14" s="102">
        <v>11</v>
      </c>
      <c r="M14" s="100"/>
      <c r="N14" s="96">
        <f t="shared" si="1"/>
        <v>47.272727272727273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4925</v>
      </c>
      <c r="D15" s="92">
        <f t="shared" si="2"/>
        <v>2329</v>
      </c>
      <c r="E15" s="93">
        <f>уборка1!D15+уборка1!H15+уборка1!P15+уборка1!T15+уборка2!D15+уборка2!H15+уборка2!L15+уборка2!P15+уборка2!T15+уборка2!Z15+уборка2!AD15</f>
        <v>2329</v>
      </c>
      <c r="F15" s="96">
        <v>390</v>
      </c>
      <c r="G15" s="96">
        <f>E15/C15*100</f>
        <v>47.289340101522839</v>
      </c>
      <c r="H15" s="97">
        <f>уборка1!E15+уборка1!I15+уборка1!Q15+уборка1!U15+уборка2!E15+уборка2!I15+уборка2!M15+уборка2!Q15+уборка2!U15+уборка2!AA15+уборка2!AE15</f>
        <v>5840</v>
      </c>
      <c r="I15" s="96">
        <v>517</v>
      </c>
      <c r="J15" s="96">
        <f t="shared" si="0"/>
        <v>13.256410256410255</v>
      </c>
      <c r="K15" s="98">
        <f t="shared" si="3"/>
        <v>25.075139544869039</v>
      </c>
      <c r="L15" s="102">
        <v>10</v>
      </c>
      <c r="M15" s="100"/>
      <c r="N15" s="96">
        <f t="shared" si="1"/>
        <v>39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2">
        <f t="shared" si="2"/>
        <v>4882</v>
      </c>
      <c r="E16" s="93">
        <f>уборка1!D16+уборка1!H16+уборка1!P16+уборка1!T16+уборка2!D16+уборка2!H16+уборка2!L16+уборка2!P16+уборка2!T16+уборка2!Z16+уборка2!AD16</f>
        <v>4882</v>
      </c>
      <c r="F16" s="101">
        <v>501</v>
      </c>
      <c r="G16" s="96">
        <f>E16/C16*100</f>
        <v>69.199149539333803</v>
      </c>
      <c r="H16" s="97">
        <f>уборка1!E16+уборка1!I16+уборка1!Q16+уборка1!U16+уборка2!E16+уборка2!I16+уборка2!M16+уборка2!Q16+уборка2!U16+уборка2!AA16+уборка2!AE16</f>
        <v>16773</v>
      </c>
      <c r="I16" s="96">
        <v>1894</v>
      </c>
      <c r="J16" s="96">
        <f t="shared" si="0"/>
        <v>37.80439121756487</v>
      </c>
      <c r="K16" s="98">
        <f>H16/E16*10</f>
        <v>34.356820975010237</v>
      </c>
      <c r="L16" s="102">
        <v>20</v>
      </c>
      <c r="M16" s="100"/>
      <c r="N16" s="96">
        <f t="shared" si="1"/>
        <v>25.05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2">
        <f t="shared" si="2"/>
        <v>2410</v>
      </c>
      <c r="E17" s="93">
        <f>уборка1!D17+уборка1!H17+уборка1!P17+уборка1!T17+уборка2!D17+уборка2!H17+уборка2!L17+уборка2!P17+уборка2!T17+уборка2!Z17+уборка2!AD17</f>
        <v>2410</v>
      </c>
      <c r="F17" s="108">
        <v>264</v>
      </c>
      <c r="G17" s="96">
        <f>E17/C17*100</f>
        <v>68.36879432624113</v>
      </c>
      <c r="H17" s="97">
        <f>уборка1!E17+уборка1!I17+уборка1!Q17+уборка1!U17+уборка2!E17+уборка2!I17+уборка2!M17+уборка2!Q17+уборка2!U17+уборка2!AA17+уборка2!AE17</f>
        <v>6003</v>
      </c>
      <c r="I17" s="96">
        <v>777</v>
      </c>
      <c r="J17" s="96">
        <f t="shared" si="0"/>
        <v>29.431818181818183</v>
      </c>
      <c r="K17" s="98">
        <f>H17/E17*10</f>
        <v>24.908713692946058</v>
      </c>
      <c r="L17" s="102">
        <v>12</v>
      </c>
      <c r="M17" s="100"/>
      <c r="N17" s="96">
        <f t="shared" si="1"/>
        <v>22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3788</v>
      </c>
      <c r="E18" s="93">
        <f>уборка1!D18+уборка1!H18+уборка1!P18+уборка1!T18+уборка2!D18+уборка2!H18+уборка2!L18+уборка2!P18+уборка2!T18+уборка2!Z18+уборка2!AD18</f>
        <v>3788</v>
      </c>
      <c r="F18" s="96">
        <v>813</v>
      </c>
      <c r="G18" s="96">
        <f t="shared" si="4"/>
        <v>47.816208028275689</v>
      </c>
      <c r="H18" s="97">
        <f>уборка1!E18+уборка1!I18+уборка1!Q18+уборка1!U18+уборка2!E18+уборка2!I18+уборка2!M18+уборка2!Q18+уборка2!U18+уборка2!AA18+уборка2!AE18</f>
        <v>12479</v>
      </c>
      <c r="I18" s="96">
        <v>2639</v>
      </c>
      <c r="J18" s="96">
        <f t="shared" si="0"/>
        <v>32.460024600246001</v>
      </c>
      <c r="K18" s="98">
        <f t="shared" si="3"/>
        <v>32.943505807814148</v>
      </c>
      <c r="L18" s="109">
        <v>28</v>
      </c>
      <c r="M18" s="100"/>
      <c r="N18" s="96">
        <f t="shared" si="1"/>
        <v>29.035714285714285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2">
        <f t="shared" si="2"/>
        <v>5345</v>
      </c>
      <c r="E19" s="93">
        <f>уборка1!D19+уборка1!H19+уборка1!P19+уборка1!T19+уборка2!D19+уборка2!H19+уборка2!L19+уборка2!P19+уборка2!T19+уборка2!Z19+уборка2!AD19</f>
        <v>5345</v>
      </c>
      <c r="F19" s="96">
        <v>810</v>
      </c>
      <c r="G19" s="96">
        <f t="shared" si="4"/>
        <v>54.446368544361825</v>
      </c>
      <c r="H19" s="97">
        <f>уборка1!E19+уборка1!I19+уборка1!Q19+уборка1!U19+уборка2!E19+уборка2!I19+уборка2!M19+уборка2!Q19+уборка2!U19+уборка2!AA19+уборка2!AE19</f>
        <v>18694</v>
      </c>
      <c r="I19" s="96">
        <v>3046</v>
      </c>
      <c r="J19" s="96">
        <f t="shared" si="0"/>
        <v>37.604938271604937</v>
      </c>
      <c r="K19" s="98">
        <f t="shared" si="3"/>
        <v>34.974742750233865</v>
      </c>
      <c r="L19" s="109">
        <v>22</v>
      </c>
      <c r="M19" s="100"/>
      <c r="N19" s="96">
        <f t="shared" si="1"/>
        <v>36.81818181818182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700</v>
      </c>
      <c r="E20" s="93">
        <f>уборка1!D20+уборка1!H20+уборка1!P20+уборка1!T20+уборка2!D20+уборка2!H20+уборка2!L20+уборка2!P20+уборка2!T20+уборка2!Z20+уборка2!AD20</f>
        <v>900</v>
      </c>
      <c r="F20" s="96">
        <v>200</v>
      </c>
      <c r="G20" s="96">
        <f t="shared" si="4"/>
        <v>35.294117647058826</v>
      </c>
      <c r="H20" s="97">
        <f>уборка1!E20+уборка1!I20+уборка1!Q20+уборка1!U20+уборка2!E20+уборка2!I20+уборка2!M20+уборка2!Q20+уборка2!U20+уборка2!AA20+уборка2!AE20</f>
        <v>3010</v>
      </c>
      <c r="I20" s="96">
        <v>700</v>
      </c>
      <c r="J20" s="96">
        <f t="shared" si="0"/>
        <v>35</v>
      </c>
      <c r="K20" s="98">
        <f t="shared" si="3"/>
        <v>33.444444444444443</v>
      </c>
      <c r="L20" s="109">
        <v>10</v>
      </c>
      <c r="M20" s="100"/>
      <c r="N20" s="96">
        <f t="shared" si="1"/>
        <v>20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2">
        <f t="shared" si="2"/>
        <v>60</v>
      </c>
      <c r="E21" s="93">
        <f>уборка1!D21+уборка1!H21+уборка1!P21+уборка1!T21+уборка2!D21+уборка2!H21+уборка2!L21+уборка2!P21+уборка2!T21+уборка2!Z21+уборка2!AD21</f>
        <v>60</v>
      </c>
      <c r="F21" s="97"/>
      <c r="G21" s="97">
        <f t="shared" ref="G21:G28" si="5">E21/C21*100</f>
        <v>60</v>
      </c>
      <c r="H21" s="97">
        <f>уборка1!E21+уборка1!I21+уборка1!Q21+уборка1!U21+уборка2!E21+уборка2!I21+уборка2!M21+уборка2!Q21+уборка2!U21+уборка2!AA21+уборка2!AE21</f>
        <v>180</v>
      </c>
      <c r="I21" s="97"/>
      <c r="J21" s="96" t="e">
        <f t="shared" ref="J21:J22" si="6">I21/F21*10</f>
        <v>#DIV/0!</v>
      </c>
      <c r="K21" s="105">
        <f t="shared" ref="K21:K22" si="7">H21/E21*10</f>
        <v>30</v>
      </c>
      <c r="L21" s="123"/>
      <c r="M21" s="100"/>
      <c r="N21" s="97" t="e">
        <f t="shared" ref="N21:N22" si="8">F21/L21</f>
        <v>#DIV/0!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0</v>
      </c>
      <c r="E22" s="93">
        <f>уборка1!D22+уборка1!H22+уборка1!P22+уборка1!T22+уборка2!D22+уборка2!H22+уборка2!L22+уборка2!P22+уборка2!T22+уборка2!Z22+уборка2!AD22</f>
        <v>0</v>
      </c>
      <c r="F22" s="97"/>
      <c r="G22" s="97">
        <f t="shared" si="5"/>
        <v>0</v>
      </c>
      <c r="H22" s="97">
        <f>уборка1!E22+уборка1!I22+уборка1!Q22+уборка1!U22+уборка2!E22+уборка2!I22+уборка2!M22+уборка2!Q22+уборка2!U22+уборка2!AA22+уборка2!AE22</f>
        <v>0</v>
      </c>
      <c r="I22" s="97"/>
      <c r="J22" s="96" t="e">
        <f t="shared" si="6"/>
        <v>#DIV/0!</v>
      </c>
      <c r="K22" s="105" t="e">
        <f t="shared" si="7"/>
        <v>#DIV/0!</v>
      </c>
      <c r="L22" s="123"/>
      <c r="M22" s="100"/>
      <c r="N22" s="97" t="e">
        <f t="shared" si="8"/>
        <v>#DIV/0!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2">
        <f t="shared" si="2"/>
        <v>250</v>
      </c>
      <c r="E23" s="93">
        <f>уборка1!D23+уборка1!H23+уборка1!P23+уборка1!T23+уборка2!D23+уборка2!H23+уборка2!L23+уборка2!P23+уборка2!T23+уборка2!Z23+уборка2!AD23</f>
        <v>250</v>
      </c>
      <c r="F23" s="96"/>
      <c r="G23" s="96">
        <f t="shared" si="5"/>
        <v>83.333333333333343</v>
      </c>
      <c r="H23" s="97">
        <f>уборка1!E23+уборка1!I23+уборка1!Q23+уборка1!U23+уборка2!E23+уборка2!I23+уборка2!M23+уборка2!Q23+уборка2!U23+уборка2!AA23+уборка2!AE23</f>
        <v>620</v>
      </c>
      <c r="I23" s="96"/>
      <c r="J23" s="96" t="e">
        <f>I23/F23*10</f>
        <v>#DIV/0!</v>
      </c>
      <c r="K23" s="98">
        <f>H23/E23*10</f>
        <v>24.8</v>
      </c>
      <c r="L23" s="99"/>
      <c r="M23" s="100"/>
      <c r="N23" s="96" t="e">
        <f>F23/L23</f>
        <v>#DIV/0!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2">
        <f t="shared" si="2"/>
        <v>946</v>
      </c>
      <c r="E24" s="93">
        <f>уборка1!D24+уборка1!H24+уборка1!P24+уборка1!T24+уборка2!D24+уборка2!H24+уборка2!L24+уборка2!P24+уборка2!T24+уборка2!Z24+уборка2!AD24</f>
        <v>946</v>
      </c>
      <c r="F24" s="96">
        <v>66</v>
      </c>
      <c r="G24" s="96">
        <f t="shared" si="5"/>
        <v>82.982456140350877</v>
      </c>
      <c r="H24" s="97">
        <f>уборка1!E24+уборка1!I24+уборка1!Q24+уборка1!U24+уборка2!E24+уборка2!I24+уборка2!M24+уборка2!Q24+уборка2!U24+уборка2!AA24+уборка2!AE24</f>
        <v>3840</v>
      </c>
      <c r="I24" s="96">
        <v>311</v>
      </c>
      <c r="J24" s="96">
        <f t="shared" ref="J24:J28" si="9">I24/F24*10</f>
        <v>47.121212121212118</v>
      </c>
      <c r="K24" s="98">
        <f>H24/E24*10</f>
        <v>40.59196617336152</v>
      </c>
      <c r="L24" s="102">
        <v>3</v>
      </c>
      <c r="M24" s="100"/>
      <c r="N24" s="96">
        <f t="shared" ref="N24:N28" si="10">F24/L24</f>
        <v>22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1678</v>
      </c>
      <c r="E25" s="93">
        <f>уборка1!D25+уборка1!H25+уборка1!P25+уборка1!T25+уборка2!D25+уборка2!H25+уборка2!L25+уборка2!P25+уборка2!T25+уборка2!Z25+уборка2!AD25</f>
        <v>1678</v>
      </c>
      <c r="F25" s="96">
        <v>218</v>
      </c>
      <c r="G25" s="96">
        <f t="shared" si="5"/>
        <v>33.715089411291942</v>
      </c>
      <c r="H25" s="97">
        <f>уборка1!E25+уборка1!I25+уборка1!Q25+уборка1!U25+уборка2!E25+уборка2!I25+уборка2!M25+уборка2!Q25+уборка2!U25+уборка2!AA25+уборка2!AE25</f>
        <v>5281</v>
      </c>
      <c r="I25" s="96">
        <v>885</v>
      </c>
      <c r="J25" s="96">
        <f t="shared" si="9"/>
        <v>40.596330275229356</v>
      </c>
      <c r="K25" s="98">
        <f t="shared" ref="K25:K28" si="11">H25/E25*10</f>
        <v>31.471990464839092</v>
      </c>
      <c r="L25" s="102">
        <v>12</v>
      </c>
      <c r="M25" s="100"/>
      <c r="N25" s="96">
        <f t="shared" si="10"/>
        <v>18.166666666666668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2">
        <f t="shared" si="2"/>
        <v>568</v>
      </c>
      <c r="E26" s="93">
        <f>уборка1!D26+уборка1!H26+уборка1!P26+уборка1!T26+уборка2!D26+уборка2!H26+уборка2!L26+уборка2!P26+уборка2!T26+уборка2!Z26+уборка2!AD26</f>
        <v>568</v>
      </c>
      <c r="F26" s="96">
        <v>251</v>
      </c>
      <c r="G26" s="96">
        <f t="shared" si="5"/>
        <v>25.110521662245798</v>
      </c>
      <c r="H26" s="97">
        <f>уборка1!E26+уборка1!I26+уборка1!Q26+уборка1!U26+уборка2!E26+уборка2!I26+уборка2!M26+уборка2!Q26+уборка2!U26+уборка2!AA26+уборка2!AE26</f>
        <v>2002</v>
      </c>
      <c r="I26" s="96">
        <v>833</v>
      </c>
      <c r="J26" s="96">
        <f t="shared" si="9"/>
        <v>33.187250996015941</v>
      </c>
      <c r="K26" s="98">
        <f t="shared" si="11"/>
        <v>35.246478873239433</v>
      </c>
      <c r="L26" s="102">
        <v>7</v>
      </c>
      <c r="M26" s="100"/>
      <c r="N26" s="96">
        <f t="shared" si="10"/>
        <v>35.857142857142854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1244</v>
      </c>
      <c r="E27" s="93">
        <f>уборка1!D27+уборка1!H27+уборка1!P27+уборка1!T27+уборка2!D27+уборка2!H27+уборка2!L27+уборка2!P27+уборка2!T27+уборка2!Z27+уборка2!AD27</f>
        <v>1244</v>
      </c>
      <c r="F27" s="103"/>
      <c r="G27" s="96">
        <f t="shared" si="5"/>
        <v>85.67493112947659</v>
      </c>
      <c r="H27" s="97">
        <f>уборка1!E27+уборка1!I27+уборка1!Q27+уборка1!U27+уборка2!E27+уборка2!I27+уборка2!M27+уборка2!Q27+уборка2!U27+уборка2!AA27+уборка2!AE27</f>
        <v>4524</v>
      </c>
      <c r="I27" s="96"/>
      <c r="J27" s="96" t="e">
        <f t="shared" si="9"/>
        <v>#DIV/0!</v>
      </c>
      <c r="K27" s="98">
        <f t="shared" si="11"/>
        <v>36.366559485530544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2">
        <f t="shared" si="2"/>
        <v>80</v>
      </c>
      <c r="E29" s="93">
        <f>уборка1!D29+уборка1!H29+уборка1!P29+уборка1!T29+уборка2!D29+уборка2!H29+уборка2!L29+уборка2!P29+уборка2!T29+уборка2!Z29+уборка2!AD29</f>
        <v>80</v>
      </c>
      <c r="F29" s="110">
        <v>80</v>
      </c>
      <c r="G29" s="96">
        <f>E29/C29*100</f>
        <v>21.390374331550802</v>
      </c>
      <c r="H29" s="97">
        <f>уборка1!E29+уборка1!I29+уборка1!Q29+уборка1!U29+уборка2!E29+уборка2!I29+уборка2!M29+уборка2!Q29+уборка2!U29+уборка2!AA29+уборка2!AE29</f>
        <v>224</v>
      </c>
      <c r="I29" s="110">
        <v>224</v>
      </c>
      <c r="J29" s="96">
        <f t="shared" si="0"/>
        <v>28</v>
      </c>
      <c r="K29" s="98">
        <f t="shared" si="3"/>
        <v>28</v>
      </c>
      <c r="L29" s="111">
        <v>4</v>
      </c>
      <c r="M29" s="112"/>
      <c r="N29" s="96">
        <f t="shared" si="1"/>
        <v>20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92390</v>
      </c>
      <c r="D30" s="92">
        <f t="shared" si="2"/>
        <v>53867</v>
      </c>
      <c r="E30" s="93">
        <f>уборка1!D30+уборка1!H30+уборка1!P30+уборка1!T30+уборка2!D30+уборка2!H30+уборка2!L30+уборка2!P30+уборка2!T30+уборка2!Z30+уборка2!AD30</f>
        <v>53867</v>
      </c>
      <c r="F30" s="113">
        <f>SUM(F7:F29)</f>
        <v>6054</v>
      </c>
      <c r="G30" s="97">
        <f t="shared" si="4"/>
        <v>58.303928996644657</v>
      </c>
      <c r="H30" s="97">
        <f>уборка1!E30+уборка1!I30+уборка1!Q30+уборка1!U30+уборка2!E30+уборка2!I30+уборка2!M30+уборка2!Q30+уборка2!U30+уборка2!AA30+уборка2!AE30</f>
        <v>176083</v>
      </c>
      <c r="I30" s="113">
        <f>SUM(I7:I29)</f>
        <v>18823</v>
      </c>
      <c r="J30" s="96">
        <f t="shared" si="0"/>
        <v>31.091840105715232</v>
      </c>
      <c r="K30" s="105">
        <f t="shared" si="3"/>
        <v>32.688473462416695</v>
      </c>
      <c r="L30" s="114">
        <f>SUM(L7:L29)</f>
        <v>202</v>
      </c>
      <c r="M30" s="115"/>
      <c r="N30" s="97">
        <f t="shared" si="1"/>
        <v>29.970297029702969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25900</v>
      </c>
      <c r="D31" s="92">
        <f t="shared" si="2"/>
        <v>22005</v>
      </c>
      <c r="E31" s="93">
        <f>уборка1!D31+уборка1!H31+уборка1!P31+уборка1!T31+уборка2!D31+уборка2!H31+уборка2!L31+уборка2!P31+уборка2!T31+уборка2!Z31+уборка2!AD31</f>
        <v>22005</v>
      </c>
      <c r="F31" s="113">
        <v>1120</v>
      </c>
      <c r="G31" s="97">
        <f>E31/C31*100</f>
        <v>84.961389961389969</v>
      </c>
      <c r="H31" s="97">
        <f>уборка1!E31+уборка1!I31+уборка1!Q31+уборка1!U31+уборка2!E31+уборка2!I31+уборка2!M31+уборка2!Q31+уборка2!U31+уборка2!AA31+уборка2!AE31</f>
        <v>65194</v>
      </c>
      <c r="I31" s="97">
        <v>3920</v>
      </c>
      <c r="J31" s="96">
        <f t="shared" si="0"/>
        <v>35</v>
      </c>
      <c r="K31" s="105">
        <f t="shared" si="3"/>
        <v>29.626902976596231</v>
      </c>
      <c r="L31" s="114">
        <v>61</v>
      </c>
      <c r="M31" s="115"/>
      <c r="N31" s="97">
        <f t="shared" si="1"/>
        <v>18.360655737704917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397</v>
      </c>
      <c r="D32" s="92">
        <f t="shared" si="2"/>
        <v>40</v>
      </c>
      <c r="E32" s="93">
        <f>уборка1!D32+уборка1!H32+уборка1!P32+уборка1!T32+уборка2!D32+уборка2!H32+уборка2!L32+уборка2!P32+уборка2!T32+уборка2!Z32+уборка2!AD32</f>
        <v>40</v>
      </c>
      <c r="F32" s="110"/>
      <c r="G32" s="96">
        <f>E32/C32*100</f>
        <v>10.075566750629724</v>
      </c>
      <c r="H32" s="97">
        <f>уборка1!E32+уборка1!I32+уборка1!Q32+уборка1!U32+уборка2!E32+уборка2!I32+уборка2!M32+уборка2!Q32+уборка2!U32+уборка2!AA32+уборка2!AE32</f>
        <v>80</v>
      </c>
      <c r="I32" s="110"/>
      <c r="J32" s="96" t="e">
        <f t="shared" si="0"/>
        <v>#DIV/0!</v>
      </c>
      <c r="K32" s="98">
        <f t="shared" si="3"/>
        <v>20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118687</v>
      </c>
      <c r="D33" s="92">
        <f t="shared" si="2"/>
        <v>75912</v>
      </c>
      <c r="E33" s="93">
        <f>уборка1!D33+уборка1!H33+уборка1!P33+уборка1!T33+уборка2!D33+уборка2!H33+уборка2!L33+уборка2!P33+уборка2!T33+уборка2!Z33+уборка2!AD33</f>
        <v>75912</v>
      </c>
      <c r="F33" s="97">
        <f>SUM(F30:F32)</f>
        <v>7174</v>
      </c>
      <c r="G33" s="97">
        <f>E33/C33*100</f>
        <v>63.959827108276393</v>
      </c>
      <c r="H33" s="97">
        <f>уборка1!E33+уборка1!I33+уборка1!Q33+уборка1!U33+уборка2!E33+уборка2!I33+уборка2!M33+уборка2!Q33+уборка2!U33+уборка2!AA33+уборка2!AE33</f>
        <v>241357</v>
      </c>
      <c r="I33" s="97">
        <f>SUM(I30:I32)</f>
        <v>22743</v>
      </c>
      <c r="J33" s="96">
        <f t="shared" si="0"/>
        <v>31.701979369947033</v>
      </c>
      <c r="K33" s="105">
        <f t="shared" si="3"/>
        <v>31.794314469385604</v>
      </c>
      <c r="L33" s="106">
        <f>SUM(L30:L32)</f>
        <v>263</v>
      </c>
      <c r="M33" s="115"/>
      <c r="N33" s="97">
        <f t="shared" si="1"/>
        <v>27.277566539923953</v>
      </c>
    </row>
    <row r="34" spans="1:14">
      <c r="A34" s="246">
        <v>28</v>
      </c>
      <c r="B34" s="16">
        <v>2018</v>
      </c>
      <c r="C34" s="25">
        <v>116486</v>
      </c>
      <c r="D34" s="25">
        <v>65150</v>
      </c>
      <c r="E34" s="247">
        <v>65150</v>
      </c>
      <c r="F34" s="25">
        <v>9321</v>
      </c>
      <c r="G34" s="97">
        <f>E34/C34*100</f>
        <v>55.92946791889154</v>
      </c>
      <c r="H34" s="25">
        <v>187714</v>
      </c>
      <c r="I34" s="25">
        <v>32964</v>
      </c>
      <c r="J34" s="96">
        <f t="shared" si="0"/>
        <v>35.365304151915026</v>
      </c>
      <c r="K34" s="105">
        <f t="shared" si="3"/>
        <v>28.812586339217191</v>
      </c>
      <c r="L34" s="25">
        <v>349</v>
      </c>
      <c r="M34" s="25"/>
      <c r="N34" s="97">
        <f t="shared" si="1"/>
        <v>26.707736389684815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view="pageLayout" workbookViewId="0">
      <selection activeCell="F31" sqref="F31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22" ht="12" customHeight="1">
      <c r="A2" s="268" t="s">
        <v>123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22" ht="14.25" customHeight="1">
      <c r="A3" s="269" t="s">
        <v>141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22">
      <c r="A4" s="2"/>
      <c r="B4" s="19"/>
      <c r="C4" s="128" t="s">
        <v>43</v>
      </c>
      <c r="D4" s="262" t="s">
        <v>44</v>
      </c>
      <c r="E4" s="263"/>
      <c r="F4" s="264"/>
      <c r="G4" s="119" t="s">
        <v>43</v>
      </c>
      <c r="H4" s="270" t="s">
        <v>100</v>
      </c>
      <c r="I4" s="271"/>
      <c r="J4" s="272"/>
      <c r="K4" s="129" t="s">
        <v>43</v>
      </c>
      <c r="L4" s="270" t="s">
        <v>103</v>
      </c>
      <c r="M4" s="271"/>
      <c r="N4" s="272"/>
      <c r="O4" s="130" t="s">
        <v>43</v>
      </c>
      <c r="P4" s="265" t="s">
        <v>104</v>
      </c>
      <c r="Q4" s="266"/>
      <c r="R4" s="267"/>
      <c r="S4" s="131" t="s">
        <v>43</v>
      </c>
      <c r="T4" s="262" t="s">
        <v>45</v>
      </c>
      <c r="U4" s="263"/>
      <c r="V4" s="264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686</v>
      </c>
      <c r="E7" s="103">
        <v>1800</v>
      </c>
      <c r="F7" s="152">
        <f>E7/D7*10</f>
        <v>26.239067055393587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4108</v>
      </c>
      <c r="D8" s="102">
        <v>939</v>
      </c>
      <c r="E8" s="103">
        <v>4935</v>
      </c>
      <c r="F8" s="152">
        <f>E8/D8*10</f>
        <v>52.555910543130992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2302</v>
      </c>
      <c r="E9" s="161">
        <v>10040</v>
      </c>
      <c r="F9" s="152">
        <f t="shared" ref="F9:F34" si="4">E9/D9*10</f>
        <v>43.614248479582969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1605</v>
      </c>
      <c r="E10" s="165">
        <v>4599</v>
      </c>
      <c r="F10" s="152">
        <f t="shared" si="4"/>
        <v>28.654205607476637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2313</v>
      </c>
      <c r="E11" s="165">
        <v>6532</v>
      </c>
      <c r="F11" s="152">
        <f t="shared" si="4"/>
        <v>28.240380458279294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11266</v>
      </c>
      <c r="E12" s="172">
        <v>41401</v>
      </c>
      <c r="F12" s="152">
        <f t="shared" si="4"/>
        <v>36.748624178945505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3793</v>
      </c>
      <c r="Q12" s="101">
        <v>6269</v>
      </c>
      <c r="R12" s="103">
        <f t="shared" si="0"/>
        <v>16.527814394938044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2328</v>
      </c>
      <c r="E14" s="172">
        <v>6891</v>
      </c>
      <c r="F14" s="152">
        <f t="shared" si="4"/>
        <v>29.600515463917528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4925</v>
      </c>
      <c r="D15" s="101">
        <v>2329</v>
      </c>
      <c r="E15" s="165">
        <v>5840</v>
      </c>
      <c r="F15" s="152">
        <f t="shared" si="4"/>
        <v>25.075139544869039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2487</v>
      </c>
      <c r="E16" s="165">
        <v>10985</v>
      </c>
      <c r="F16" s="152">
        <f t="shared" si="4"/>
        <v>44.169682348210699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1385</v>
      </c>
      <c r="E17" s="165">
        <v>3714</v>
      </c>
      <c r="F17" s="152">
        <f t="shared" si="4"/>
        <v>26.815884476534293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1795</v>
      </c>
      <c r="E18" s="165">
        <v>6331</v>
      </c>
      <c r="F18" s="152">
        <f t="shared" si="4"/>
        <v>35.270194986072426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3905</v>
      </c>
      <c r="E19" s="172">
        <v>14040</v>
      </c>
      <c r="F19" s="152">
        <f t="shared" si="4"/>
        <v>35.953905249679899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1257</v>
      </c>
      <c r="R19" s="103">
        <f t="shared" si="0"/>
        <v>19.458204334365327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600</v>
      </c>
      <c r="E20" s="165">
        <v>2185</v>
      </c>
      <c r="F20" s="152">
        <f t="shared" si="4"/>
        <v>36.416666666666664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60</v>
      </c>
      <c r="E21" s="165">
        <v>180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/>
      <c r="E22" s="177"/>
      <c r="F22" s="152" t="e">
        <f t="shared" si="4"/>
        <v>#DIV/0!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150</v>
      </c>
      <c r="E23" s="165">
        <v>480</v>
      </c>
      <c r="F23" s="152">
        <f t="shared" si="4"/>
        <v>32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756</v>
      </c>
      <c r="E24" s="165">
        <v>3485</v>
      </c>
      <c r="F24" s="152">
        <f t="shared" si="4"/>
        <v>46.097883597883602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517</v>
      </c>
      <c r="E25" s="165">
        <v>1406</v>
      </c>
      <c r="F25" s="152">
        <f t="shared" si="4"/>
        <v>27.195357833655706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568</v>
      </c>
      <c r="E26" s="165">
        <v>2002</v>
      </c>
      <c r="F26" s="152">
        <f t="shared" si="4"/>
        <v>35.246478873239433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425</v>
      </c>
      <c r="E27" s="165">
        <v>2063</v>
      </c>
      <c r="F27" s="152">
        <f t="shared" si="4"/>
        <v>48.54117647058824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80</v>
      </c>
      <c r="E29" s="181">
        <v>224</v>
      </c>
      <c r="F29" s="152">
        <f t="shared" si="4"/>
        <v>28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74248</v>
      </c>
      <c r="D30" s="185">
        <f>SUM(D7:D29)</f>
        <v>37788</v>
      </c>
      <c r="E30" s="185">
        <f>SUM(E7:E29)</f>
        <v>130970</v>
      </c>
      <c r="F30" s="152">
        <f t="shared" si="4"/>
        <v>34.659151053244415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9791</v>
      </c>
      <c r="Q30" s="110">
        <f>SUM(Q7:Q29)</f>
        <v>18037</v>
      </c>
      <c r="R30" s="103">
        <f t="shared" si="0"/>
        <v>18.422020222653458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16705</v>
      </c>
      <c r="E31" s="190">
        <v>52389</v>
      </c>
      <c r="F31" s="183">
        <f t="shared" si="4"/>
        <v>31.361269081113438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397</v>
      </c>
      <c r="D32" s="93">
        <v>40</v>
      </c>
      <c r="E32" s="193">
        <v>80</v>
      </c>
      <c r="F32" s="183">
        <f t="shared" si="4"/>
        <v>20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94345</v>
      </c>
      <c r="D33" s="196">
        <f>SUM(D30:D32)</f>
        <v>54533</v>
      </c>
      <c r="E33" s="196">
        <f>SUM(E30:E32)</f>
        <v>183439</v>
      </c>
      <c r="F33" s="152">
        <f t="shared" si="4"/>
        <v>33.638164047457501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12791</v>
      </c>
      <c r="Q33" s="110">
        <f>SUM(Q30:Q32)</f>
        <v>22702</v>
      </c>
      <c r="R33" s="103">
        <f t="shared" si="0"/>
        <v>17.748416855601594</v>
      </c>
      <c r="S33" s="197">
        <f>SUM(S30:S32)</f>
        <v>500</v>
      </c>
      <c r="T33" s="197">
        <f>SUM(T30:T32)</f>
        <v>500</v>
      </c>
      <c r="U33" s="196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95327</v>
      </c>
      <c r="D34" s="97">
        <v>48519</v>
      </c>
      <c r="E34" s="199">
        <v>148938</v>
      </c>
      <c r="F34" s="183">
        <f t="shared" si="4"/>
        <v>30.696840413034071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11975</v>
      </c>
      <c r="P34" s="93">
        <v>11029</v>
      </c>
      <c r="Q34" s="192">
        <v>16424</v>
      </c>
      <c r="R34" s="103">
        <v>14.9</v>
      </c>
      <c r="S34" s="202">
        <v>240</v>
      </c>
      <c r="T34" s="176"/>
      <c r="U34" s="200"/>
      <c r="V34" s="183" t="e">
        <f>U34/T34*10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view="pageLayout" topLeftCell="A4" workbookViewId="0">
      <selection activeCell="AJ31" sqref="AJ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5.28515625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44" ht="15.75">
      <c r="A2" s="274" t="s">
        <v>123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44" ht="20.25">
      <c r="A3" s="275" t="s">
        <v>141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44">
      <c r="A4" s="2"/>
      <c r="B4" s="19"/>
      <c r="C4" s="128" t="s">
        <v>43</v>
      </c>
      <c r="D4" s="262" t="s">
        <v>116</v>
      </c>
      <c r="E4" s="263"/>
      <c r="F4" s="264"/>
      <c r="G4" s="119" t="s">
        <v>43</v>
      </c>
      <c r="H4" s="270" t="s">
        <v>119</v>
      </c>
      <c r="I4" s="271"/>
      <c r="J4" s="272"/>
      <c r="K4" s="129" t="s">
        <v>43</v>
      </c>
      <c r="L4" s="270" t="s">
        <v>98</v>
      </c>
      <c r="M4" s="271"/>
      <c r="N4" s="272"/>
      <c r="O4" s="130" t="s">
        <v>43</v>
      </c>
      <c r="P4" s="265" t="s">
        <v>118</v>
      </c>
      <c r="Q4" s="266"/>
      <c r="R4" s="267"/>
      <c r="S4" s="130" t="s">
        <v>43</v>
      </c>
      <c r="T4" s="265" t="s">
        <v>120</v>
      </c>
      <c r="U4" s="266"/>
      <c r="V4" s="267"/>
      <c r="W4" s="2"/>
      <c r="X4" s="19"/>
      <c r="Y4" s="119" t="s">
        <v>43</v>
      </c>
      <c r="Z4" s="262" t="s">
        <v>117</v>
      </c>
      <c r="AA4" s="263"/>
      <c r="AB4" s="264"/>
      <c r="AC4" s="119" t="s">
        <v>43</v>
      </c>
      <c r="AD4" s="270" t="s">
        <v>121</v>
      </c>
      <c r="AE4" s="271"/>
      <c r="AF4" s="272"/>
      <c r="AG4" s="119" t="s">
        <v>43</v>
      </c>
      <c r="AH4" s="270" t="s">
        <v>133</v>
      </c>
      <c r="AI4" s="271"/>
      <c r="AJ4" s="272"/>
      <c r="AK4" s="119" t="s">
        <v>43</v>
      </c>
      <c r="AL4" s="270" t="s">
        <v>134</v>
      </c>
      <c r="AM4" s="271"/>
      <c r="AN4" s="272"/>
      <c r="AO4" s="119" t="s">
        <v>43</v>
      </c>
      <c r="AP4" s="270" t="s">
        <v>135</v>
      </c>
      <c r="AQ4" s="271"/>
      <c r="AR4" s="272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328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/>
      <c r="AM10" s="166"/>
      <c r="AN10" s="152" t="e">
        <f t="shared" si="8"/>
        <v>#DIV/0!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/>
      <c r="U12" s="101"/>
      <c r="V12" s="103" t="e">
        <f t="shared" si="1"/>
        <v>#DIV/0!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/>
      <c r="AM17" s="154"/>
      <c r="AN17" s="155" t="e">
        <f t="shared" si="8"/>
        <v>#DIV/0!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101">
        <v>1830</v>
      </c>
      <c r="AI18" s="255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224</v>
      </c>
      <c r="AQ18" s="158">
        <v>166</v>
      </c>
      <c r="AR18" s="144">
        <f t="shared" si="9"/>
        <v>7.4107142857142865</v>
      </c>
    </row>
    <row r="19" spans="1:44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/>
      <c r="AM19" s="154"/>
      <c r="AN19" s="144" t="e">
        <f t="shared" si="8"/>
        <v>#DIV/0!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/>
      <c r="E20" s="165"/>
      <c r="F20" s="152" t="e">
        <f t="shared" si="2"/>
        <v>#DIV/0!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>
        <v>125</v>
      </c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/>
      <c r="AI29" s="157"/>
      <c r="AJ29" s="155" t="e">
        <f t="shared" si="7"/>
        <v>#DIV/0!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185">
        <f>SUM(D7:D29)</f>
        <v>100</v>
      </c>
      <c r="E30" s="185">
        <f>SUM(E7:E29)</f>
        <v>220</v>
      </c>
      <c r="F30" s="152">
        <f t="shared" si="2"/>
        <v>22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328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0</v>
      </c>
      <c r="U30" s="110">
        <f>SUM(U7:U29)</f>
        <v>0</v>
      </c>
      <c r="V30" s="103" t="e">
        <f t="shared" si="10"/>
        <v>#DIV/0!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SUM(AH7:AH23)</f>
        <v>2880</v>
      </c>
      <c r="AI30" s="243">
        <f>SUM(AI7:AI23)</f>
        <v>4231</v>
      </c>
      <c r="AJ30" s="159">
        <f t="shared" si="7"/>
        <v>14.690972222222223</v>
      </c>
      <c r="AK30" s="93">
        <f>SUM(AK7:AK29)</f>
        <v>4327</v>
      </c>
      <c r="AL30" s="186">
        <f>SUM(AL7:AL23)</f>
        <v>0</v>
      </c>
      <c r="AM30" s="103">
        <f>SUM(AM7:AM23)</f>
        <v>0</v>
      </c>
      <c r="AN30" s="159" t="e">
        <f t="shared" si="8"/>
        <v>#DIV/0!</v>
      </c>
      <c r="AO30" s="93">
        <f>SUM(AO7:AO29)</f>
        <v>526</v>
      </c>
      <c r="AP30" s="186">
        <f>SUM(AP7:AP23)</f>
        <v>224</v>
      </c>
      <c r="AQ30" s="103">
        <f>SUM(AQ7:AQ23)</f>
        <v>166</v>
      </c>
      <c r="AR30" s="159">
        <f t="shared" si="9"/>
        <v>7.4107142857142865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600</v>
      </c>
      <c r="L31" s="93"/>
      <c r="M31" s="182"/>
      <c r="N31" s="176" t="e">
        <f t="shared" si="4"/>
        <v>#DIV/0!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>
        <v>300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980</v>
      </c>
      <c r="AI31" s="182">
        <v>1344</v>
      </c>
      <c r="AJ31" s="176">
        <f t="shared" si="7"/>
        <v>13.714285714285715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196">
        <f>SUM(D30:D32)</f>
        <v>100</v>
      </c>
      <c r="E33" s="196">
        <f>SUM(E30:E32)</f>
        <v>220</v>
      </c>
      <c r="F33" s="152">
        <f t="shared" si="2"/>
        <v>22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928</v>
      </c>
      <c r="L33" s="186">
        <f>SUM(L30:L32)</f>
        <v>0</v>
      </c>
      <c r="M33" s="103">
        <f>SUM(M30:M32)</f>
        <v>0</v>
      </c>
      <c r="N33" s="159" t="e">
        <f t="shared" si="4"/>
        <v>#DIV/0!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0</v>
      </c>
      <c r="U33" s="110">
        <f>SUM(U30:U32)</f>
        <v>0</v>
      </c>
      <c r="V33" s="103" t="e">
        <f t="shared" si="10"/>
        <v>#DIV/0!</v>
      </c>
      <c r="W33" s="8">
        <v>27</v>
      </c>
      <c r="X33" s="16" t="s">
        <v>42</v>
      </c>
      <c r="Y33" s="195">
        <f>SUM(Y30:Y32)</f>
        <v>300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3860</v>
      </c>
      <c r="AI33" s="103">
        <f>SUM(AI30:AI32)</f>
        <v>5575</v>
      </c>
      <c r="AJ33" s="159">
        <f t="shared" si="7"/>
        <v>14.44300518134715</v>
      </c>
      <c r="AK33" s="191">
        <f>SUM(AK30:AK32)</f>
        <v>5227</v>
      </c>
      <c r="AL33" s="186">
        <f>SUM(AL30:AL32)</f>
        <v>0</v>
      </c>
      <c r="AM33" s="103">
        <f>SUM(AM30:AM32)</f>
        <v>0</v>
      </c>
      <c r="AN33" s="159" t="e">
        <f t="shared" si="8"/>
        <v>#DIV/0!</v>
      </c>
      <c r="AO33" s="191">
        <f>SUM(AO30:AO32)</f>
        <v>626</v>
      </c>
      <c r="AP33" s="186">
        <f>SUM(AP30:AP32)</f>
        <v>224</v>
      </c>
      <c r="AQ33" s="103">
        <f>SUM(AQ30:AQ32)</f>
        <v>166</v>
      </c>
      <c r="AR33" s="159">
        <f t="shared" si="9"/>
        <v>7.4107142857142865</v>
      </c>
    </row>
    <row r="34" spans="1:44" ht="15" customHeight="1">
      <c r="A34" s="8">
        <v>27</v>
      </c>
      <c r="B34" s="16">
        <v>2018</v>
      </c>
      <c r="C34" s="198"/>
      <c r="D34" s="97"/>
      <c r="E34" s="199"/>
      <c r="F34" s="183" t="e">
        <f t="shared" si="2"/>
        <v>#DIV/0!</v>
      </c>
      <c r="G34" s="113"/>
      <c r="H34" s="92"/>
      <c r="I34" s="200"/>
      <c r="J34" s="176" t="e">
        <f t="shared" si="3"/>
        <v>#DIV/0!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/>
      <c r="T34" s="93"/>
      <c r="U34" s="192"/>
      <c r="V34" s="103" t="e">
        <f t="shared" si="10"/>
        <v>#DIV/0!</v>
      </c>
      <c r="W34" s="8">
        <v>28</v>
      </c>
      <c r="X34" s="16">
        <v>2018</v>
      </c>
      <c r="Y34" s="198"/>
      <c r="Z34" s="97"/>
      <c r="AA34" s="199"/>
      <c r="AB34" s="183" t="e">
        <f t="shared" si="5"/>
        <v>#DIV/0!</v>
      </c>
      <c r="AC34" s="113"/>
      <c r="AD34" s="92"/>
      <c r="AE34" s="200"/>
      <c r="AF34" s="176" t="e">
        <f t="shared" si="6"/>
        <v>#DIV/0!</v>
      </c>
      <c r="AG34" s="113">
        <v>4547</v>
      </c>
      <c r="AH34" s="92">
        <v>2289</v>
      </c>
      <c r="AI34" s="200">
        <v>2045</v>
      </c>
      <c r="AJ34" s="176">
        <f t="shared" si="7"/>
        <v>8.9340323285277421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</row>
  </sheetData>
  <mergeCells count="13">
    <mergeCell ref="AH4:AJ4"/>
    <mergeCell ref="AL4:AN4"/>
    <mergeCell ref="AP4:AR4"/>
    <mergeCell ref="Z4:AB4"/>
    <mergeCell ref="AD4:AF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J18" sqref="J18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5" ht="18.75">
      <c r="A3" s="281" t="s">
        <v>124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 ht="20.25">
      <c r="A4" s="282" t="s">
        <v>138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</row>
    <row r="5" spans="1:15" ht="15.75">
      <c r="A5" s="29"/>
      <c r="B5" s="3"/>
      <c r="C5" s="283" t="s">
        <v>55</v>
      </c>
      <c r="D5" s="284"/>
      <c r="E5" s="285" t="s">
        <v>56</v>
      </c>
      <c r="F5" s="286"/>
      <c r="G5" s="285" t="s">
        <v>57</v>
      </c>
      <c r="H5" s="286"/>
      <c r="I5" s="30" t="s">
        <v>130</v>
      </c>
      <c r="J5" s="285" t="s">
        <v>58</v>
      </c>
      <c r="K5" s="286"/>
      <c r="L5" s="285" t="s">
        <v>59</v>
      </c>
      <c r="M5" s="286"/>
      <c r="N5" s="285" t="s">
        <v>60</v>
      </c>
      <c r="O5" s="286"/>
    </row>
    <row r="6" spans="1:15" ht="15" customHeight="1">
      <c r="A6" s="31" t="s">
        <v>61</v>
      </c>
      <c r="B6" s="32" t="s">
        <v>10</v>
      </c>
      <c r="C6" s="276"/>
      <c r="D6" s="277"/>
      <c r="E6" s="278" t="s">
        <v>62</v>
      </c>
      <c r="F6" s="279"/>
      <c r="G6" s="278" t="s">
        <v>63</v>
      </c>
      <c r="H6" s="279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59.5</v>
      </c>
      <c r="D19" s="49">
        <f>M19*350/100</f>
        <v>47.95</v>
      </c>
      <c r="E19" s="49">
        <f>C19*J19/100</f>
        <v>58.31</v>
      </c>
      <c r="F19" s="49">
        <f>D19*K19/100</f>
        <v>46.991000000000007</v>
      </c>
      <c r="G19" s="49">
        <f>E19*N19/3.4</f>
        <v>66.885000000000005</v>
      </c>
      <c r="H19" s="49">
        <f>F19*O19/3.4</f>
        <v>52.519352941176479</v>
      </c>
      <c r="I19" s="50">
        <f>G19-H19</f>
        <v>14.365647058823527</v>
      </c>
      <c r="J19" s="51">
        <v>98</v>
      </c>
      <c r="K19" s="51">
        <v>98</v>
      </c>
      <c r="L19" s="49">
        <v>17</v>
      </c>
      <c r="M19" s="49">
        <v>13.7</v>
      </c>
      <c r="N19" s="49">
        <v>3.9</v>
      </c>
      <c r="O19" s="49">
        <v>3.8</v>
      </c>
    </row>
    <row r="20" spans="1:16" ht="15.75" customHeight="1">
      <c r="A20" s="44">
        <v>13</v>
      </c>
      <c r="B20" s="45" t="s">
        <v>26</v>
      </c>
      <c r="C20" s="52">
        <f>L20*574/100</f>
        <v>113.07799999999999</v>
      </c>
      <c r="D20" s="52">
        <f>M20*392/100</f>
        <v>76.047999999999988</v>
      </c>
      <c r="E20" s="52">
        <f>C20*J20/100</f>
        <v>110.81643999999999</v>
      </c>
      <c r="F20" s="52">
        <f>D20*K20/100</f>
        <v>74.527039999999985</v>
      </c>
      <c r="G20" s="52">
        <f>E20*N20/3.4</f>
        <v>114.07574705882352</v>
      </c>
      <c r="H20" s="52">
        <f>F20*O20/3.4</f>
        <v>72.335068235294102</v>
      </c>
      <c r="I20" s="53">
        <f>G20-H20</f>
        <v>41.740678823529421</v>
      </c>
      <c r="J20" s="54">
        <v>98</v>
      </c>
      <c r="K20" s="54">
        <v>98</v>
      </c>
      <c r="L20" s="52">
        <v>19.7</v>
      </c>
      <c r="M20" s="52">
        <v>19.399999999999999</v>
      </c>
      <c r="N20" s="52">
        <v>3.5</v>
      </c>
      <c r="O20" s="55">
        <v>3.3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172.57799999999997</v>
      </c>
      <c r="D24" s="58">
        <f t="shared" si="0"/>
        <v>123.99799999999999</v>
      </c>
      <c r="E24" s="58">
        <f t="shared" si="0"/>
        <v>169.12644</v>
      </c>
      <c r="F24" s="58">
        <f t="shared" si="0"/>
        <v>121.51803999999998</v>
      </c>
      <c r="G24" s="58">
        <f>SUM(G19:G23)</f>
        <v>180.96074705882353</v>
      </c>
      <c r="H24" s="58">
        <f t="shared" si="0"/>
        <v>124.85442117647058</v>
      </c>
      <c r="I24" s="58">
        <f>G24-H24</f>
        <v>56.106325882352948</v>
      </c>
      <c r="J24" s="56">
        <f>E24/C24*100</f>
        <v>98.000000000000014</v>
      </c>
      <c r="K24" s="56">
        <f>F24/D24*100</f>
        <v>98</v>
      </c>
      <c r="L24" s="58">
        <f>C24/924*100</f>
        <v>18.677272727272726</v>
      </c>
      <c r="M24" s="58">
        <f>D24/742*100</f>
        <v>16.711320754716979</v>
      </c>
      <c r="N24" s="58">
        <f>G24*3.4/E24</f>
        <v>3.6379086557962195</v>
      </c>
      <c r="O24" s="58">
        <f>H24*3.4/F24</f>
        <v>3.4933498927402056</v>
      </c>
    </row>
    <row r="25" spans="1:16">
      <c r="C25" s="18"/>
      <c r="I25" s="59">
        <f>G24-H24</f>
        <v>56.106325882352948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7" workbookViewId="0">
      <selection activeCell="I14" sqref="I1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138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87" t="s">
        <v>68</v>
      </c>
      <c r="D5" s="288"/>
      <c r="E5" s="287" t="s">
        <v>69</v>
      </c>
      <c r="F5" s="288"/>
      <c r="G5" s="233" t="s">
        <v>101</v>
      </c>
      <c r="H5" s="233"/>
      <c r="I5" s="287" t="s">
        <v>80</v>
      </c>
      <c r="J5" s="288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5</v>
      </c>
      <c r="D14" s="17">
        <v>5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186</v>
      </c>
      <c r="H19" s="13">
        <v>1189</v>
      </c>
      <c r="I19" s="13"/>
      <c r="J19" s="13"/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1289</v>
      </c>
      <c r="D30" s="245">
        <f t="shared" ref="D30:K30" si="0">SUM(D7:D29)</f>
        <v>3086</v>
      </c>
      <c r="E30" s="245">
        <f t="shared" si="0"/>
        <v>847</v>
      </c>
      <c r="F30" s="245">
        <f t="shared" si="0"/>
        <v>10696</v>
      </c>
      <c r="G30" s="245">
        <f t="shared" si="0"/>
        <v>186</v>
      </c>
      <c r="H30" s="245">
        <f t="shared" si="0"/>
        <v>1189</v>
      </c>
      <c r="I30" s="245">
        <f t="shared" si="0"/>
        <v>0</v>
      </c>
      <c r="J30" s="245">
        <f t="shared" si="0"/>
        <v>0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100</v>
      </c>
      <c r="D31" s="25">
        <v>238</v>
      </c>
      <c r="E31" s="25"/>
      <c r="F31" s="25"/>
      <c r="G31" s="25">
        <v>20</v>
      </c>
      <c r="H31" s="25">
        <v>801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1389</v>
      </c>
      <c r="D33" s="25">
        <f t="shared" ref="D33:K33" si="1">SUM(D30:D32)</f>
        <v>3324</v>
      </c>
      <c r="E33" s="25">
        <f t="shared" si="1"/>
        <v>847</v>
      </c>
      <c r="F33" s="25">
        <f t="shared" si="1"/>
        <v>10696</v>
      </c>
      <c r="G33" s="25">
        <f t="shared" si="1"/>
        <v>206</v>
      </c>
      <c r="H33" s="25">
        <f t="shared" si="1"/>
        <v>1990</v>
      </c>
      <c r="I33" s="25">
        <f t="shared" si="1"/>
        <v>0</v>
      </c>
      <c r="J33" s="25">
        <f t="shared" si="1"/>
        <v>0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1526</v>
      </c>
      <c r="D34" s="25">
        <v>2654</v>
      </c>
      <c r="E34" s="25">
        <v>891</v>
      </c>
      <c r="F34" s="25">
        <v>7808</v>
      </c>
      <c r="G34" s="25">
        <v>116</v>
      </c>
      <c r="H34" s="25">
        <v>1062</v>
      </c>
      <c r="I34" s="25"/>
      <c r="J34" s="25"/>
      <c r="K34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C17" sqref="C17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81" t="s">
        <v>73</v>
      </c>
      <c r="B2" s="281"/>
      <c r="C2" s="281"/>
      <c r="D2" s="281"/>
    </row>
    <row r="3" spans="1:5" ht="20.25" customHeight="1">
      <c r="A3" s="281" t="s">
        <v>126</v>
      </c>
      <c r="B3" s="281"/>
      <c r="C3" s="281"/>
      <c r="D3" s="281"/>
    </row>
    <row r="4" spans="1:5" ht="19.5" customHeight="1">
      <c r="A4" s="289" t="s">
        <v>140</v>
      </c>
      <c r="B4" s="289"/>
      <c r="C4" s="289"/>
      <c r="D4" s="289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/>
      <c r="D8" s="40"/>
    </row>
    <row r="9" spans="1:5" ht="20.25" customHeight="1">
      <c r="A9" s="44">
        <v>2</v>
      </c>
      <c r="B9" s="45" t="s">
        <v>52</v>
      </c>
      <c r="C9" s="44"/>
      <c r="D9" s="44"/>
    </row>
    <row r="10" spans="1:5" ht="20.25" customHeight="1">
      <c r="A10" s="44">
        <v>3</v>
      </c>
      <c r="B10" s="45" t="s">
        <v>53</v>
      </c>
      <c r="C10" s="44"/>
      <c r="D10" s="44"/>
    </row>
    <row r="11" spans="1:5" ht="21" customHeight="1">
      <c r="A11" s="44">
        <v>4</v>
      </c>
      <c r="B11" s="45" t="s">
        <v>25</v>
      </c>
      <c r="C11" s="44"/>
      <c r="D11" s="44"/>
    </row>
    <row r="12" spans="1:5" ht="21" customHeight="1">
      <c r="A12" s="44">
        <v>5</v>
      </c>
      <c r="B12" s="45" t="s">
        <v>54</v>
      </c>
      <c r="C12" s="76"/>
      <c r="D12" s="76"/>
    </row>
    <row r="13" spans="1:5" ht="20.25" customHeight="1">
      <c r="A13" s="44">
        <v>6</v>
      </c>
      <c r="B13" s="45" t="s">
        <v>26</v>
      </c>
      <c r="C13" s="44"/>
      <c r="D13" s="44"/>
    </row>
    <row r="14" spans="1:5" ht="21.75" customHeight="1">
      <c r="A14" s="44">
        <v>7</v>
      </c>
      <c r="B14" s="45" t="s">
        <v>27</v>
      </c>
      <c r="C14" s="44"/>
      <c r="D14" s="44"/>
      <c r="E14" t="s">
        <v>76</v>
      </c>
    </row>
    <row r="15" spans="1:5" ht="20.25" customHeight="1">
      <c r="A15" s="44">
        <v>8</v>
      </c>
      <c r="B15" s="45" t="s">
        <v>28</v>
      </c>
      <c r="C15" s="44"/>
      <c r="D15" s="44"/>
    </row>
    <row r="16" spans="1:5" ht="22.5" customHeight="1">
      <c r="A16" s="44">
        <v>9</v>
      </c>
      <c r="B16" s="45" t="s">
        <v>29</v>
      </c>
      <c r="C16" s="44"/>
      <c r="D16" s="44"/>
    </row>
    <row r="17" spans="1:6" ht="22.5" customHeight="1">
      <c r="A17" s="44">
        <v>10</v>
      </c>
      <c r="B17" s="45" t="s">
        <v>30</v>
      </c>
      <c r="C17" s="44"/>
      <c r="D17" s="44"/>
    </row>
    <row r="18" spans="1:6" ht="19.5" customHeight="1">
      <c r="A18" s="44">
        <v>11</v>
      </c>
      <c r="B18" s="45" t="s">
        <v>31</v>
      </c>
      <c r="C18" s="44"/>
      <c r="D18" s="44"/>
    </row>
    <row r="19" spans="1:6" ht="21" customHeight="1">
      <c r="A19" s="44">
        <v>12</v>
      </c>
      <c r="B19" s="45" t="s">
        <v>32</v>
      </c>
      <c r="C19" s="44"/>
      <c r="D19" s="44"/>
    </row>
    <row r="20" spans="1:6" ht="21.75" customHeight="1">
      <c r="A20" s="44">
        <v>13</v>
      </c>
      <c r="B20" s="77" t="s">
        <v>33</v>
      </c>
      <c r="C20" s="76"/>
      <c r="D20" s="76"/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139</v>
      </c>
      <c r="E3" s="61"/>
      <c r="F3" s="61"/>
      <c r="I3" s="61"/>
      <c r="J3" s="61"/>
    </row>
    <row r="4" spans="1:12">
      <c r="A4" s="65"/>
      <c r="B4" s="66"/>
      <c r="C4" s="215"/>
      <c r="D4" s="290" t="s">
        <v>142</v>
      </c>
      <c r="E4" s="290"/>
      <c r="F4" s="290"/>
      <c r="G4" s="290"/>
      <c r="H4" s="291"/>
      <c r="I4" s="292" t="s">
        <v>144</v>
      </c>
      <c r="J4" s="293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143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100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670</v>
      </c>
      <c r="F10" s="222">
        <v>110</v>
      </c>
      <c r="G10" s="222"/>
      <c r="H10" s="222"/>
      <c r="I10" s="222"/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1753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/>
      <c r="F13" s="222"/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1324</v>
      </c>
      <c r="F16" s="222">
        <v>96</v>
      </c>
      <c r="G16" s="222"/>
      <c r="H16" s="222"/>
      <c r="I16" s="222">
        <v>197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1040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1690</v>
      </c>
      <c r="F19" s="222">
        <v>1470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450</v>
      </c>
      <c r="F20" s="222">
        <v>28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/>
      <c r="F25" s="222">
        <v>390</v>
      </c>
      <c r="G25" s="222"/>
      <c r="H25" s="222"/>
      <c r="I25" s="222"/>
      <c r="J25" s="222">
        <v>670</v>
      </c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7273</v>
      </c>
      <c r="F30" s="93">
        <f t="shared" ref="F30:L30" si="0">SUM(F7:F29)</f>
        <v>3614</v>
      </c>
      <c r="G30" s="93">
        <f t="shared" si="0"/>
        <v>0</v>
      </c>
      <c r="H30" s="93">
        <f t="shared" si="0"/>
        <v>250</v>
      </c>
      <c r="I30" s="93">
        <f t="shared" si="0"/>
        <v>197</v>
      </c>
      <c r="J30" s="93">
        <f t="shared" si="0"/>
        <v>937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11529</v>
      </c>
      <c r="E31" s="214">
        <v>5253</v>
      </c>
      <c r="F31" s="214">
        <v>1285</v>
      </c>
      <c r="G31" s="214"/>
      <c r="H31" s="214">
        <v>580</v>
      </c>
      <c r="I31" s="214"/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29478.5</v>
      </c>
      <c r="E33" s="25">
        <f>SUM(E30:E32)</f>
        <v>12526</v>
      </c>
      <c r="F33" s="223">
        <f t="shared" si="1"/>
        <v>4899</v>
      </c>
      <c r="G33" s="223">
        <f t="shared" si="1"/>
        <v>0</v>
      </c>
      <c r="H33" s="223">
        <f t="shared" si="1"/>
        <v>830</v>
      </c>
      <c r="I33" s="223">
        <f t="shared" si="1"/>
        <v>197</v>
      </c>
      <c r="J33" s="223">
        <f t="shared" si="1"/>
        <v>1067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6156</v>
      </c>
      <c r="G34" s="25"/>
      <c r="H34" s="25">
        <v>16233</v>
      </c>
      <c r="I34" s="25">
        <v>153</v>
      </c>
      <c r="J34" s="25">
        <v>218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2019-07-04T04:56:22Z</dcterms:modified>
</cp:coreProperties>
</file>