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346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5725"/>
</workbook>
</file>

<file path=xl/calcChain.xml><?xml version="1.0" encoding="utf-8"?>
<calcChain xmlns="http://schemas.openxmlformats.org/spreadsheetml/2006/main">
  <c r="R8" i="2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8"/>
  <c r="R29"/>
  <c r="J7" i="10"/>
  <c r="E8" i="1"/>
  <c r="E9"/>
  <c r="E10"/>
  <c r="E11"/>
  <c r="E12"/>
  <c r="E13"/>
  <c r="E14"/>
  <c r="E15"/>
  <c r="E16"/>
  <c r="E17"/>
  <c r="E18"/>
  <c r="D8"/>
  <c r="D9"/>
  <c r="D10"/>
  <c r="D11"/>
  <c r="D12"/>
  <c r="D13"/>
  <c r="D14"/>
  <c r="D15"/>
  <c r="D16"/>
  <c r="D17"/>
  <c r="D18"/>
  <c r="D19"/>
  <c r="F27" i="10"/>
  <c r="AR31" i="3"/>
  <c r="AR29"/>
  <c r="AR28"/>
  <c r="AQ27"/>
  <c r="AP27"/>
  <c r="AP30" s="1"/>
  <c r="AO27"/>
  <c r="AO30" s="1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8"/>
  <c r="H29"/>
  <c r="H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8"/>
  <c r="E29"/>
  <c r="E31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8"/>
  <c r="C29"/>
  <c r="C7"/>
  <c r="I26" i="4"/>
  <c r="D20"/>
  <c r="C20"/>
  <c r="E20" s="1"/>
  <c r="G20" s="1"/>
  <c r="D19"/>
  <c r="F19" s="1"/>
  <c r="C19"/>
  <c r="D24" l="1"/>
  <c r="M24" s="1"/>
  <c r="C24"/>
  <c r="L24" s="1"/>
  <c r="AR27" i="3"/>
  <c r="AQ30"/>
  <c r="AR30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U30" i="1" l="1"/>
  <c r="T30"/>
  <c r="S30"/>
  <c r="V19"/>
  <c r="V18"/>
  <c r="V17"/>
  <c r="V16"/>
  <c r="V15"/>
  <c r="V14"/>
  <c r="V13"/>
  <c r="V12"/>
  <c r="V11"/>
  <c r="V10"/>
  <c r="V9"/>
  <c r="V8"/>
  <c r="V7"/>
  <c r="R7"/>
  <c r="N7"/>
  <c r="J7"/>
  <c r="E7"/>
  <c r="R19"/>
  <c r="N18"/>
  <c r="N19"/>
  <c r="J19"/>
  <c r="E19"/>
  <c r="F19" s="1"/>
  <c r="D7"/>
  <c r="C9"/>
  <c r="C10"/>
  <c r="C11"/>
  <c r="C12"/>
  <c r="C13"/>
  <c r="C14"/>
  <c r="C15"/>
  <c r="C16"/>
  <c r="C17"/>
  <c r="C18"/>
  <c r="C19"/>
  <c r="C7"/>
  <c r="C8"/>
  <c r="V30" l="1"/>
  <c r="F7"/>
  <c r="F21" i="2"/>
  <c r="AI27" i="3"/>
  <c r="AI30" s="1"/>
  <c r="AH27"/>
  <c r="AH30" s="1"/>
  <c r="AM27"/>
  <c r="AM30" s="1"/>
  <c r="AL27"/>
  <c r="AE27"/>
  <c r="AD27"/>
  <c r="AD30" s="1"/>
  <c r="AC27"/>
  <c r="AC30" s="1"/>
  <c r="G31" i="10"/>
  <c r="AN31" i="3"/>
  <c r="AJ31"/>
  <c r="AN29"/>
  <c r="AJ29"/>
  <c r="AN28"/>
  <c r="AL30"/>
  <c r="AK27"/>
  <c r="AK30" s="1"/>
  <c r="AG27"/>
  <c r="AG30" s="1"/>
  <c r="AN26"/>
  <c r="AJ26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J11"/>
  <c r="AN10"/>
  <c r="AJ10"/>
  <c r="AN9"/>
  <c r="AJ9"/>
  <c r="AN8"/>
  <c r="AJ8"/>
  <c r="AN7"/>
  <c r="AJ7"/>
  <c r="K26" i="10"/>
  <c r="D20"/>
  <c r="D25"/>
  <c r="N31"/>
  <c r="J31"/>
  <c r="K31"/>
  <c r="D31"/>
  <c r="N29"/>
  <c r="J29"/>
  <c r="N28"/>
  <c r="J28"/>
  <c r="L27"/>
  <c r="L30" s="1"/>
  <c r="I27"/>
  <c r="I30" s="1"/>
  <c r="F30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30" i="1"/>
  <c r="P30"/>
  <c r="O30"/>
  <c r="M30"/>
  <c r="L30"/>
  <c r="K30"/>
  <c r="I30"/>
  <c r="H30"/>
  <c r="G30"/>
  <c r="C30"/>
  <c r="R18"/>
  <c r="J18"/>
  <c r="R17"/>
  <c r="N17"/>
  <c r="J17"/>
  <c r="R16"/>
  <c r="N16"/>
  <c r="J16"/>
  <c r="R15"/>
  <c r="N15"/>
  <c r="J15"/>
  <c r="F15"/>
  <c r="R14"/>
  <c r="N14"/>
  <c r="J14"/>
  <c r="R13"/>
  <c r="N13"/>
  <c r="J13"/>
  <c r="R12"/>
  <c r="N12"/>
  <c r="J12"/>
  <c r="R11"/>
  <c r="N11"/>
  <c r="J11"/>
  <c r="R10"/>
  <c r="N10"/>
  <c r="J10"/>
  <c r="R9"/>
  <c r="N9"/>
  <c r="J9"/>
  <c r="R8"/>
  <c r="N8"/>
  <c r="J8"/>
  <c r="AF31" i="3"/>
  <c r="AF29"/>
  <c r="AF28"/>
  <c r="AE30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30" i="7"/>
  <c r="E33" s="1"/>
  <c r="R30" i="1" l="1"/>
  <c r="G9" i="10"/>
  <c r="K14"/>
  <c r="G21"/>
  <c r="G13"/>
  <c r="G17"/>
  <c r="G23"/>
  <c r="G19"/>
  <c r="G15"/>
  <c r="G11"/>
  <c r="G24"/>
  <c r="G16"/>
  <c r="G14"/>
  <c r="G12"/>
  <c r="G10"/>
  <c r="G8"/>
  <c r="G29"/>
  <c r="F17" i="1"/>
  <c r="G28" i="10"/>
  <c r="D19"/>
  <c r="K10"/>
  <c r="G7"/>
  <c r="AJ27" i="3"/>
  <c r="AJ30"/>
  <c r="AN30"/>
  <c r="AN27"/>
  <c r="K24" i="10"/>
  <c r="D30" i="1"/>
  <c r="F11"/>
  <c r="K22" i="10"/>
  <c r="K17"/>
  <c r="K16"/>
  <c r="F14" i="1"/>
  <c r="F18"/>
  <c r="F16"/>
  <c r="K18" i="10"/>
  <c r="K12"/>
  <c r="K25"/>
  <c r="G25"/>
  <c r="F13" i="1"/>
  <c r="F9"/>
  <c r="G26" i="10"/>
  <c r="D26"/>
  <c r="K20"/>
  <c r="K23"/>
  <c r="G22"/>
  <c r="K8"/>
  <c r="K28"/>
  <c r="F8" i="1"/>
  <c r="N30"/>
  <c r="F12"/>
  <c r="K21" i="10"/>
  <c r="G18"/>
  <c r="D18"/>
  <c r="K19"/>
  <c r="D17"/>
  <c r="K7"/>
  <c r="G20"/>
  <c r="D22"/>
  <c r="K29"/>
  <c r="K9"/>
  <c r="K11"/>
  <c r="K13"/>
  <c r="K15"/>
  <c r="F10" i="1"/>
  <c r="J30"/>
  <c r="N30" i="10"/>
  <c r="J30"/>
  <c r="D21"/>
  <c r="D23"/>
  <c r="D24"/>
  <c r="J27"/>
  <c r="D7"/>
  <c r="D8"/>
  <c r="D9"/>
  <c r="D10"/>
  <c r="D11"/>
  <c r="D12"/>
  <c r="D13"/>
  <c r="D14"/>
  <c r="D15"/>
  <c r="D16"/>
  <c r="N27"/>
  <c r="D28"/>
  <c r="D29"/>
  <c r="E30" i="1"/>
  <c r="AF30" i="3"/>
  <c r="AF27"/>
  <c r="J30" i="5"/>
  <c r="J33" s="1"/>
  <c r="I30"/>
  <c r="I33" s="1"/>
  <c r="H30"/>
  <c r="H33" s="1"/>
  <c r="G30"/>
  <c r="G33" s="1"/>
  <c r="F30"/>
  <c r="F33" s="1"/>
  <c r="E30"/>
  <c r="E33" s="1"/>
  <c r="D30"/>
  <c r="D33" s="1"/>
  <c r="C30"/>
  <c r="C33" s="1"/>
  <c r="K30"/>
  <c r="K33" s="1"/>
  <c r="F30" i="1" l="1"/>
  <c r="Y27" i="3" l="1"/>
  <c r="Y30" s="1"/>
  <c r="V24" i="2"/>
  <c r="J24"/>
  <c r="F24"/>
  <c r="F8"/>
  <c r="I27"/>
  <c r="H27"/>
  <c r="AB31" i="3"/>
  <c r="AB29"/>
  <c r="AB28"/>
  <c r="AA27"/>
  <c r="AA30" s="1"/>
  <c r="Z27"/>
  <c r="Z30" s="1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7"/>
  <c r="V23" i="2"/>
  <c r="V25"/>
  <c r="J23"/>
  <c r="J25"/>
  <c r="F23"/>
  <c r="F25"/>
  <c r="V23" i="3"/>
  <c r="V24"/>
  <c r="V25"/>
  <c r="R23"/>
  <c r="R24"/>
  <c r="R25"/>
  <c r="N23"/>
  <c r="N24"/>
  <c r="N25"/>
  <c r="J23"/>
  <c r="J24"/>
  <c r="J25"/>
  <c r="F23"/>
  <c r="F24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R31"/>
  <c r="N31"/>
  <c r="J31"/>
  <c r="F31"/>
  <c r="R29"/>
  <c r="N29"/>
  <c r="J29"/>
  <c r="F29"/>
  <c r="R28"/>
  <c r="N28"/>
  <c r="J28"/>
  <c r="F28"/>
  <c r="Q27"/>
  <c r="Q30" s="1"/>
  <c r="P27"/>
  <c r="P30" s="1"/>
  <c r="O27"/>
  <c r="O30" s="1"/>
  <c r="M27"/>
  <c r="M30" s="1"/>
  <c r="L27"/>
  <c r="L30" s="1"/>
  <c r="K27"/>
  <c r="K30" s="1"/>
  <c r="I27"/>
  <c r="I30" s="1"/>
  <c r="H27"/>
  <c r="H30" s="1"/>
  <c r="G27"/>
  <c r="G30" s="1"/>
  <c r="E27"/>
  <c r="E30" s="1"/>
  <c r="D27"/>
  <c r="D30" s="1"/>
  <c r="R26"/>
  <c r="N26"/>
  <c r="J26"/>
  <c r="F26"/>
  <c r="F25"/>
  <c r="R22"/>
  <c r="N22"/>
  <c r="J22"/>
  <c r="F22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30" i="7"/>
  <c r="C33" s="1"/>
  <c r="F30"/>
  <c r="F33" s="1"/>
  <c r="G30"/>
  <c r="G33" s="1"/>
  <c r="H30"/>
  <c r="H33" s="1"/>
  <c r="I30"/>
  <c r="I33" s="1"/>
  <c r="J30"/>
  <c r="J33" s="1"/>
  <c r="K30"/>
  <c r="K33" s="1"/>
  <c r="L30"/>
  <c r="L33" s="1"/>
  <c r="D30"/>
  <c r="D33" s="1"/>
  <c r="C30" i="3" l="1"/>
  <c r="J30"/>
  <c r="R30"/>
  <c r="V27"/>
  <c r="AB30"/>
  <c r="AB27"/>
  <c r="U30"/>
  <c r="V30" s="1"/>
  <c r="F30"/>
  <c r="N30"/>
  <c r="F27"/>
  <c r="J27"/>
  <c r="N27"/>
  <c r="R27"/>
  <c r="O27" i="2" l="1"/>
  <c r="O30" s="1"/>
  <c r="P27"/>
  <c r="Q27"/>
  <c r="V31"/>
  <c r="V29"/>
  <c r="V28"/>
  <c r="U27"/>
  <c r="T27"/>
  <c r="T30" s="1"/>
  <c r="S27"/>
  <c r="S30" s="1"/>
  <c r="V26"/>
  <c r="V22"/>
  <c r="V21"/>
  <c r="V20"/>
  <c r="V19"/>
  <c r="V18"/>
  <c r="V17"/>
  <c r="V16"/>
  <c r="V15"/>
  <c r="V14"/>
  <c r="V13"/>
  <c r="V12"/>
  <c r="V11"/>
  <c r="V10"/>
  <c r="V9"/>
  <c r="V8"/>
  <c r="V7"/>
  <c r="E27"/>
  <c r="D27"/>
  <c r="R27" l="1"/>
  <c r="H27" i="10"/>
  <c r="E27"/>
  <c r="V27" i="2"/>
  <c r="U30"/>
  <c r="V30" s="1"/>
  <c r="K27" i="10" l="1"/>
  <c r="D27"/>
  <c r="F22" i="2"/>
  <c r="N22"/>
  <c r="J22"/>
  <c r="R31"/>
  <c r="R7"/>
  <c r="F12"/>
  <c r="N31"/>
  <c r="J31"/>
  <c r="F31"/>
  <c r="N29"/>
  <c r="J29"/>
  <c r="F29"/>
  <c r="N28"/>
  <c r="J28"/>
  <c r="F28"/>
  <c r="M27"/>
  <c r="M30" s="1"/>
  <c r="L27"/>
  <c r="L30" s="1"/>
  <c r="K27"/>
  <c r="K30" s="1"/>
  <c r="G27"/>
  <c r="E30"/>
  <c r="D30"/>
  <c r="C27"/>
  <c r="C27" i="10" s="1"/>
  <c r="N26" i="2"/>
  <c r="J26"/>
  <c r="F26"/>
  <c r="N21"/>
  <c r="J21"/>
  <c r="N20"/>
  <c r="J20"/>
  <c r="F20"/>
  <c r="N19"/>
  <c r="J19"/>
  <c r="F19"/>
  <c r="N18"/>
  <c r="J18"/>
  <c r="F18"/>
  <c r="N17"/>
  <c r="J17"/>
  <c r="F17"/>
  <c r="N16"/>
  <c r="J16"/>
  <c r="F16"/>
  <c r="N15"/>
  <c r="J15"/>
  <c r="F15"/>
  <c r="N14"/>
  <c r="J14"/>
  <c r="F14"/>
  <c r="N13"/>
  <c r="J13"/>
  <c r="F13"/>
  <c r="N12"/>
  <c r="J12"/>
  <c r="N11"/>
  <c r="J11"/>
  <c r="F11"/>
  <c r="N10"/>
  <c r="J10"/>
  <c r="F10"/>
  <c r="N9"/>
  <c r="J9"/>
  <c r="F9"/>
  <c r="N8"/>
  <c r="J8"/>
  <c r="N7"/>
  <c r="J7"/>
  <c r="F7"/>
  <c r="G27" i="10" l="1"/>
  <c r="G30" i="2"/>
  <c r="Q30"/>
  <c r="P30"/>
  <c r="I30"/>
  <c r="H30"/>
  <c r="C30"/>
  <c r="F30"/>
  <c r="N30"/>
  <c r="F27"/>
  <c r="J27"/>
  <c r="N27"/>
  <c r="R30" l="1"/>
  <c r="H30" i="10"/>
  <c r="E30"/>
  <c r="D30" s="1"/>
  <c r="C30"/>
  <c r="J30" i="2"/>
  <c r="G30" i="10" l="1"/>
  <c r="K30"/>
</calcChain>
</file>

<file path=xl/sharedStrings.xml><?xml version="1.0" encoding="utf-8"?>
<sst xmlns="http://schemas.openxmlformats.org/spreadsheetml/2006/main" count="503" uniqueCount="165">
  <si>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</si>
  <si>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</si>
  <si>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</si>
  <si>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</si>
  <si>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</si>
  <si>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</si>
  <si>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</si>
  <si>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</si>
  <si>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</si>
  <si>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</si>
  <si>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</si>
  <si>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</si>
  <si>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</si>
  <si>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</si>
  <si>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</si>
  <si>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</si>
  <si>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</si>
  <si>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</si>
  <si>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</si>
  <si>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</si>
  <si>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</si>
  <si>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</si>
  <si>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</si>
  <si>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</si>
  <si>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</si>
  <si>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СПК (колхоз)"Родина"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</si>
  <si>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</si>
  <si>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</si>
  <si>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</si>
  <si>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</si>
  <si>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</si>
  <si>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</si>
  <si>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</si>
  <si>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Ф."Ставрополь-Кавказский"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</si>
  <si>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</si>
  <si>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</si>
  <si>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</si>
  <si>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</si>
  <si>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</si>
  <si>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</si>
  <si>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</si>
  <si>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</si>
  <si>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</si>
  <si>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</si>
  <si>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</si>
  <si>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</si>
  <si>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</si>
  <si>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</si>
  <si>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</si>
  <si>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</si>
  <si>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</si>
  <si>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</si>
  <si>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</si>
  <si>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</si>
  <si>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</si>
  <si>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</si>
  <si>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</si>
  <si>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</si>
  <si>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</si>
  <si>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</si>
  <si>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</si>
  <si>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</si>
  <si>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</si>
  <si>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</si>
  <si>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</si>
  <si>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>Ф."Ставрополь-Кавказский"ОООАПК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</si>
  <si>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</si>
  <si>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</si>
  <si>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</si>
  <si>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</si>
  <si>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</si>
  <si>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</si>
  <si>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</si>
  <si>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</si>
  <si>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</si>
  <si>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</si>
  <si>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</si>
  <si>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</si>
  <si>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</si>
  <si>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</si>
  <si>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</si>
  <si>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 xml:space="preserve">Вспашка 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</si>
  <si>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</si>
  <si>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</si>
  <si>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</si>
  <si>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</si>
  <si>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</si>
  <si>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</si>
  <si>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</si>
  <si>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</si>
  <si>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</si>
  <si>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</si>
  <si>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</si>
  <si>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</si>
  <si>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</si>
  <si>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</si>
  <si>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ООО "НОВА-СКХ"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</si>
  <si>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</si>
  <si>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</si>
  <si>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</si>
  <si>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</si>
  <si>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</si>
  <si>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</si>
  <si>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</si>
  <si>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</si>
  <si>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</si>
  <si>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</si>
  <si>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</si>
  <si>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</si>
  <si>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</si>
  <si>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</si>
  <si>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</si>
  <si>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</si>
  <si>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</si>
  <si>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</si>
  <si>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</si>
  <si>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</si>
  <si>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</si>
  <si>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</si>
  <si>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</si>
  <si>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</si>
  <si>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2020г.</t>
  </si>
  <si>
    <t>зеленый корм</t>
  </si>
  <si>
    <t>т</t>
  </si>
  <si>
    <t>ООО "НОВО-СКХ"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</si>
  <si>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</si>
  <si>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</si>
  <si>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</si>
  <si>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</si>
  <si>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</si>
  <si>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ООО "Агробизнесресурс"</t>
  </si>
  <si>
    <t>зерновые</t>
  </si>
  <si>
    <t>Озимый ячмень</t>
  </si>
  <si>
    <t>Горох</t>
  </si>
  <si>
    <t>ИП глава К(Ф)Х Беда В.С.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</si>
  <si>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</si>
  <si>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</si>
  <si>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</si>
  <si>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</si>
  <si>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</si>
  <si>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</si>
  <si>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</si>
  <si>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</si>
  <si>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</si>
  <si>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</si>
  <si>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</si>
  <si>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</si>
  <si>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ИП глава К(Ф)Х  Мищенко Ю.Н.</t>
  </si>
  <si>
    <t>ИП Гаевой Д.В.</t>
  </si>
  <si>
    <t>лен</t>
  </si>
  <si>
    <t>кориандр</t>
  </si>
  <si>
    <t>2020 г</t>
  </si>
  <si>
    <t>2021г.</t>
  </si>
  <si>
    <t>софлор</t>
  </si>
  <si>
    <t xml:space="preserve">лущение </t>
  </si>
  <si>
    <t>Подготовка почвы под урожай 2022г.</t>
  </si>
  <si>
    <t>пара (2023г)</t>
  </si>
  <si>
    <t>ООО  СП "Родина"</t>
  </si>
  <si>
    <t>ООО СП "Родина"</t>
  </si>
  <si>
    <t>июль</t>
  </si>
  <si>
    <t>на 16 июля  2021 года</t>
  </si>
  <si>
    <t>на 16 июля 2021 года</t>
  </si>
  <si>
    <t>на 16 июля 2021 года.</t>
  </si>
  <si>
    <t>16 июля  2021 года</t>
  </si>
  <si>
    <t>на 16 июля   2021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</si>
</sst>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3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5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4" fillId="0" borderId="11" xfId="0" applyFont="1" applyBorder="1" applyAlignment="1">
      <alignment horizontal="left"/>
    </xf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64" fontId="4" fillId="4" borderId="7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29" fillId="0" borderId="11" xfId="0" applyFont="1" applyBorder="1"/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64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9" fillId="4" borderId="3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2" fontId="6" fillId="4" borderId="11" xfId="0" applyNumberFormat="1" applyFont="1" applyFill="1" applyBorder="1" applyAlignment="1" applyProtection="1">
      <alignment horizontal="center"/>
      <protection hidden="1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3" fillId="4" borderId="6" xfId="0" applyFont="1" applyFill="1" applyBorder="1" applyAlignment="1">
      <alignment horizontal="center"/>
    </xf>
    <xf numFmtId="0" fontId="32" fillId="4" borderId="4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3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4" fillId="0" borderId="0" xfId="0" applyFont="1"/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3" fillId="4" borderId="7" xfId="0" applyFont="1" applyFill="1" applyBorder="1" applyAlignment="1"/>
    <xf numFmtId="0" fontId="32" fillId="4" borderId="10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0" fontId="33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164" fontId="32" fillId="4" borderId="10" xfId="0" applyNumberFormat="1" applyFont="1" applyFill="1" applyBorder="1" applyAlignment="1">
      <alignment horizontal="center"/>
    </xf>
    <xf numFmtId="1" fontId="26" fillId="4" borderId="0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" fontId="4" fillId="4" borderId="12" xfId="0" applyNumberFormat="1" applyFont="1" applyFill="1" applyBorder="1" applyAlignment="1" applyProtection="1">
      <alignment horizontal="center"/>
      <protection hidden="1"/>
    </xf>
    <xf numFmtId="0" fontId="4" fillId="4" borderId="13" xfId="0" applyFont="1" applyFill="1" applyBorder="1" applyAlignment="1" applyProtection="1">
      <alignment horizontal="center"/>
      <protection hidden="1"/>
    </xf>
    <xf numFmtId="0" fontId="0" fillId="0" borderId="11" xfId="0" applyFont="1" applyBorder="1"/>
    <xf numFmtId="164" fontId="4" fillId="4" borderId="6" xfId="0" applyNumberFormat="1" applyFont="1" applyFill="1" applyBorder="1" applyAlignment="1">
      <alignment horizontal="center"/>
    </xf>
    <xf numFmtId="1" fontId="9" fillId="4" borderId="11" xfId="0" applyNumberFormat="1" applyFont="1" applyFill="1" applyBorder="1" applyAlignment="1">
      <alignment horizontal="center"/>
    </xf>
    <xf numFmtId="164" fontId="31" fillId="4" borderId="6" xfId="0" applyNumberFormat="1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33" fillId="4" borderId="15" xfId="0" applyFont="1" applyFill="1" applyBorder="1" applyAlignment="1">
      <alignment horizontal="center"/>
    </xf>
    <xf numFmtId="164" fontId="33" fillId="4" borderId="11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4" fillId="0" borderId="0" xfId="0" applyFont="1"/>
    <xf numFmtId="0" fontId="25" fillId="4" borderId="11" xfId="0" applyFont="1" applyFill="1" applyBorder="1" applyAlignment="1">
      <alignment horizontal="center"/>
    </xf>
    <xf numFmtId="0" fontId="33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3" fillId="4" borderId="11" xfId="0" applyFont="1" applyFill="1" applyBorder="1" applyAlignment="1">
      <alignment horizontal="center"/>
    </xf>
    <xf numFmtId="0" fontId="33" fillId="4" borderId="8" xfId="0" applyFont="1" applyFill="1" applyBorder="1" applyAlignment="1">
      <alignment horizontal="center"/>
    </xf>
    <xf numFmtId="164" fontId="33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view="pageLayout" zoomScaleNormal="110" workbookViewId="0">
      <selection activeCell="M25" sqref="M25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6" customWidth="1"/>
    <col min="20" max="20" width="5.28515625" customWidth="1"/>
    <col min="21" max="21" width="5.140625" customWidth="1"/>
    <col min="22" max="22" width="4.425781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3" ht="22.5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23" ht="21" customHeight="1">
      <c r="A2" s="345" t="s">
        <v>129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23" ht="18" customHeight="1">
      <c r="A3" s="346" t="s">
        <v>163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</row>
    <row r="4" spans="1:23" ht="15" customHeight="1">
      <c r="A4" s="232"/>
      <c r="B4" s="237"/>
      <c r="C4" s="98" t="s">
        <v>43</v>
      </c>
      <c r="D4" s="347" t="s">
        <v>131</v>
      </c>
      <c r="E4" s="348"/>
      <c r="F4" s="349"/>
      <c r="G4" s="92" t="s">
        <v>145</v>
      </c>
      <c r="H4" s="350" t="s">
        <v>44</v>
      </c>
      <c r="I4" s="351"/>
      <c r="J4" s="352"/>
      <c r="K4" s="92" t="s">
        <v>145</v>
      </c>
      <c r="L4" s="350" t="s">
        <v>132</v>
      </c>
      <c r="M4" s="351"/>
      <c r="N4" s="352"/>
      <c r="O4" s="100" t="s">
        <v>145</v>
      </c>
      <c r="P4" s="342" t="s">
        <v>133</v>
      </c>
      <c r="Q4" s="343"/>
      <c r="R4" s="344"/>
      <c r="S4" s="100" t="s">
        <v>145</v>
      </c>
      <c r="T4" s="342" t="s">
        <v>97</v>
      </c>
      <c r="U4" s="343"/>
      <c r="V4" s="344"/>
    </row>
    <row r="5" spans="1:23" ht="18.75" customHeight="1">
      <c r="A5" s="272" t="s">
        <v>9</v>
      </c>
      <c r="B5" s="273" t="s">
        <v>10</v>
      </c>
      <c r="C5" s="274" t="s">
        <v>72</v>
      </c>
      <c r="D5" s="275" t="s">
        <v>46</v>
      </c>
      <c r="E5" s="276" t="s">
        <v>47</v>
      </c>
      <c r="F5" s="275" t="s">
        <v>48</v>
      </c>
      <c r="G5" s="277" t="s">
        <v>146</v>
      </c>
      <c r="H5" s="275" t="s">
        <v>46</v>
      </c>
      <c r="I5" s="275" t="s">
        <v>47</v>
      </c>
      <c r="J5" s="275" t="s">
        <v>48</v>
      </c>
      <c r="K5" s="277" t="s">
        <v>146</v>
      </c>
      <c r="L5" s="275" t="s">
        <v>46</v>
      </c>
      <c r="M5" s="275" t="s">
        <v>47</v>
      </c>
      <c r="N5" s="275" t="s">
        <v>48</v>
      </c>
      <c r="O5" s="278" t="s">
        <v>146</v>
      </c>
      <c r="P5" s="279" t="s">
        <v>46</v>
      </c>
      <c r="Q5" s="279" t="s">
        <v>47</v>
      </c>
      <c r="R5" s="280" t="s">
        <v>48</v>
      </c>
      <c r="S5" s="278" t="s">
        <v>146</v>
      </c>
      <c r="T5" s="279" t="s">
        <v>46</v>
      </c>
      <c r="U5" s="279" t="s">
        <v>47</v>
      </c>
      <c r="V5" s="280" t="s">
        <v>48</v>
      </c>
      <c r="W5" s="281"/>
    </row>
    <row r="6" spans="1:23" ht="15.75" customHeight="1">
      <c r="A6" s="282" t="s">
        <v>18</v>
      </c>
      <c r="B6" s="283"/>
      <c r="C6" s="284"/>
      <c r="D6" s="285" t="s">
        <v>49</v>
      </c>
      <c r="E6" s="286" t="s">
        <v>49</v>
      </c>
      <c r="F6" s="285" t="s">
        <v>50</v>
      </c>
      <c r="G6" s="287"/>
      <c r="H6" s="285" t="s">
        <v>49</v>
      </c>
      <c r="I6" s="286" t="s">
        <v>49</v>
      </c>
      <c r="J6" s="285" t="s">
        <v>50</v>
      </c>
      <c r="K6" s="287"/>
      <c r="L6" s="285" t="s">
        <v>49</v>
      </c>
      <c r="M6" s="286" t="s">
        <v>49</v>
      </c>
      <c r="N6" s="285" t="s">
        <v>50</v>
      </c>
      <c r="O6" s="288"/>
      <c r="P6" s="289" t="s">
        <v>49</v>
      </c>
      <c r="Q6" s="289" t="s">
        <v>49</v>
      </c>
      <c r="R6" s="290" t="s">
        <v>15</v>
      </c>
      <c r="S6" s="288"/>
      <c r="T6" s="289" t="s">
        <v>49</v>
      </c>
      <c r="U6" s="289" t="s">
        <v>49</v>
      </c>
      <c r="V6" s="290" t="s">
        <v>15</v>
      </c>
      <c r="W6" s="281"/>
    </row>
    <row r="7" spans="1:23">
      <c r="A7" s="291">
        <v>1</v>
      </c>
      <c r="B7" s="202" t="s">
        <v>130</v>
      </c>
      <c r="C7" s="292">
        <f>G7+K7+O7</f>
        <v>0</v>
      </c>
      <c r="D7" s="293">
        <f t="shared" ref="D7:D19" si="0">H7+L7+P7</f>
        <v>0</v>
      </c>
      <c r="E7" s="294">
        <f t="shared" ref="E7:E19" si="1">I7+M7+Q7</f>
        <v>0</v>
      </c>
      <c r="F7" s="295" t="e">
        <f t="shared" ref="F7:F17" si="2">E7/D7*10</f>
        <v>#DIV/0!</v>
      </c>
      <c r="G7" s="296">
        <v>0</v>
      </c>
      <c r="H7" s="296"/>
      <c r="I7" s="297"/>
      <c r="J7" s="295" t="e">
        <f t="shared" ref="J7:J19" si="3">I7/H7*10</f>
        <v>#DIV/0!</v>
      </c>
      <c r="K7" s="296">
        <v>0</v>
      </c>
      <c r="L7" s="296"/>
      <c r="M7" s="297"/>
      <c r="N7" s="295" t="e">
        <f t="shared" ref="N7:N19" si="4">M7/L7*10</f>
        <v>#DIV/0!</v>
      </c>
      <c r="O7" s="290">
        <v>0</v>
      </c>
      <c r="P7" s="290"/>
      <c r="Q7" s="290"/>
      <c r="R7" s="295" t="e">
        <f t="shared" ref="R7:R19" si="5">Q7/P7*10</f>
        <v>#DIV/0!</v>
      </c>
      <c r="S7" s="290">
        <v>0</v>
      </c>
      <c r="T7" s="290"/>
      <c r="U7" s="290"/>
      <c r="V7" s="295" t="e">
        <f t="shared" ref="V7:V19" si="6">U7/T7*10</f>
        <v>#DIV/0!</v>
      </c>
      <c r="W7" s="281"/>
    </row>
    <row r="8" spans="1:23">
      <c r="A8" s="206">
        <v>2</v>
      </c>
      <c r="B8" s="203" t="s">
        <v>134</v>
      </c>
      <c r="C8" s="292">
        <f>G8+K8+O8</f>
        <v>1143.5</v>
      </c>
      <c r="D8" s="293">
        <f t="shared" si="0"/>
        <v>617.5</v>
      </c>
      <c r="E8" s="294">
        <f t="shared" si="1"/>
        <v>2478</v>
      </c>
      <c r="F8" s="295">
        <f t="shared" si="2"/>
        <v>40.129554655870443</v>
      </c>
      <c r="G8" s="298">
        <v>631</v>
      </c>
      <c r="H8" s="298">
        <v>105</v>
      </c>
      <c r="I8" s="299">
        <v>378</v>
      </c>
      <c r="J8" s="295">
        <f t="shared" si="3"/>
        <v>36</v>
      </c>
      <c r="K8" s="335">
        <v>37</v>
      </c>
      <c r="L8" s="335">
        <v>37</v>
      </c>
      <c r="M8" s="321">
        <v>143</v>
      </c>
      <c r="N8" s="317">
        <f t="shared" si="4"/>
        <v>38.648648648648646</v>
      </c>
      <c r="O8" s="334">
        <v>475.5</v>
      </c>
      <c r="P8" s="320">
        <v>475.5</v>
      </c>
      <c r="Q8" s="320">
        <v>1957</v>
      </c>
      <c r="R8" s="317">
        <f t="shared" si="5"/>
        <v>41.156677181913778</v>
      </c>
      <c r="S8" s="300">
        <v>0</v>
      </c>
      <c r="T8" s="293"/>
      <c r="U8" s="293"/>
      <c r="V8" s="295" t="e">
        <f t="shared" si="6"/>
        <v>#DIV/0!</v>
      </c>
      <c r="W8" s="281"/>
    </row>
    <row r="9" spans="1:23" ht="14.25" customHeight="1">
      <c r="A9" s="206">
        <v>3</v>
      </c>
      <c r="B9" s="203" t="s">
        <v>135</v>
      </c>
      <c r="C9" s="292">
        <f t="shared" ref="C9:C19" si="7">G9+K9+O9</f>
        <v>993.5</v>
      </c>
      <c r="D9" s="293">
        <f t="shared" si="0"/>
        <v>274.5</v>
      </c>
      <c r="E9" s="294">
        <f t="shared" si="1"/>
        <v>989</v>
      </c>
      <c r="F9" s="295">
        <f t="shared" si="2"/>
        <v>36.029143897996356</v>
      </c>
      <c r="G9" s="285">
        <v>939</v>
      </c>
      <c r="H9" s="298">
        <v>220</v>
      </c>
      <c r="I9" s="301">
        <v>836</v>
      </c>
      <c r="J9" s="295">
        <f t="shared" si="3"/>
        <v>38</v>
      </c>
      <c r="K9" s="287">
        <v>54.5</v>
      </c>
      <c r="L9" s="335">
        <v>54.5</v>
      </c>
      <c r="M9" s="321">
        <v>153</v>
      </c>
      <c r="N9" s="317">
        <f t="shared" si="4"/>
        <v>28.073394495412845</v>
      </c>
      <c r="O9" s="320">
        <v>0</v>
      </c>
      <c r="P9" s="320"/>
      <c r="Q9" s="334"/>
      <c r="R9" s="317" t="e">
        <f t="shared" si="5"/>
        <v>#DIV/0!</v>
      </c>
      <c r="S9" s="293">
        <v>0</v>
      </c>
      <c r="T9" s="293"/>
      <c r="U9" s="300"/>
      <c r="V9" s="295" t="e">
        <f t="shared" si="6"/>
        <v>#DIV/0!</v>
      </c>
      <c r="W9" s="281"/>
    </row>
    <row r="10" spans="1:23">
      <c r="A10" s="206">
        <v>4</v>
      </c>
      <c r="B10" s="203" t="s">
        <v>136</v>
      </c>
      <c r="C10" s="292">
        <f t="shared" si="7"/>
        <v>3277.7000000000003</v>
      </c>
      <c r="D10" s="293">
        <f t="shared" si="0"/>
        <v>1454.9</v>
      </c>
      <c r="E10" s="294">
        <f t="shared" si="1"/>
        <v>4906</v>
      </c>
      <c r="F10" s="295">
        <f t="shared" si="2"/>
        <v>33.720530620661215</v>
      </c>
      <c r="G10" s="290">
        <v>2342.8000000000002</v>
      </c>
      <c r="H10" s="290">
        <v>520</v>
      </c>
      <c r="I10" s="302">
        <v>1820</v>
      </c>
      <c r="J10" s="295">
        <f t="shared" si="3"/>
        <v>35</v>
      </c>
      <c r="K10" s="224">
        <v>934.9</v>
      </c>
      <c r="L10" s="224">
        <v>934.9</v>
      </c>
      <c r="M10" s="336">
        <v>3086</v>
      </c>
      <c r="N10" s="317">
        <f t="shared" si="4"/>
        <v>33.008877954861482</v>
      </c>
      <c r="O10" s="320">
        <v>0</v>
      </c>
      <c r="P10" s="320"/>
      <c r="Q10" s="320"/>
      <c r="R10" s="317" t="e">
        <f t="shared" si="5"/>
        <v>#DIV/0!</v>
      </c>
      <c r="S10" s="293">
        <v>0</v>
      </c>
      <c r="T10" s="293"/>
      <c r="U10" s="293"/>
      <c r="V10" s="295" t="e">
        <f t="shared" si="6"/>
        <v>#DIV/0!</v>
      </c>
      <c r="W10" s="281"/>
    </row>
    <row r="11" spans="1:23">
      <c r="A11" s="206">
        <v>5</v>
      </c>
      <c r="B11" s="203" t="s">
        <v>137</v>
      </c>
      <c r="C11" s="292">
        <f t="shared" si="7"/>
        <v>1245</v>
      </c>
      <c r="D11" s="293">
        <f t="shared" si="0"/>
        <v>926</v>
      </c>
      <c r="E11" s="294">
        <f t="shared" si="1"/>
        <v>3101</v>
      </c>
      <c r="F11" s="295">
        <f t="shared" si="2"/>
        <v>33.488120950323975</v>
      </c>
      <c r="G11" s="280">
        <v>642</v>
      </c>
      <c r="H11" s="280">
        <v>323</v>
      </c>
      <c r="I11" s="297">
        <v>1034</v>
      </c>
      <c r="J11" s="295">
        <f t="shared" si="3"/>
        <v>32.012383900928796</v>
      </c>
      <c r="K11" s="315">
        <v>441</v>
      </c>
      <c r="L11" s="315">
        <v>441</v>
      </c>
      <c r="M11" s="316">
        <v>1500</v>
      </c>
      <c r="N11" s="317">
        <f t="shared" si="4"/>
        <v>34.013605442176868</v>
      </c>
      <c r="O11" s="320">
        <v>162</v>
      </c>
      <c r="P11" s="320">
        <v>162</v>
      </c>
      <c r="Q11" s="320">
        <v>567</v>
      </c>
      <c r="R11" s="317">
        <f t="shared" si="5"/>
        <v>35</v>
      </c>
      <c r="S11" s="293">
        <v>110</v>
      </c>
      <c r="T11" s="293"/>
      <c r="U11" s="293"/>
      <c r="V11" s="295" t="e">
        <f t="shared" si="6"/>
        <v>#DIV/0!</v>
      </c>
      <c r="W11" s="281"/>
    </row>
    <row r="12" spans="1:23">
      <c r="A12" s="206">
        <v>6</v>
      </c>
      <c r="B12" s="203" t="s">
        <v>138</v>
      </c>
      <c r="C12" s="292">
        <f t="shared" si="7"/>
        <v>1657</v>
      </c>
      <c r="D12" s="293">
        <f t="shared" si="0"/>
        <v>1054</v>
      </c>
      <c r="E12" s="294">
        <f t="shared" si="1"/>
        <v>5406</v>
      </c>
      <c r="F12" s="295">
        <f t="shared" si="2"/>
        <v>51.29032258064516</v>
      </c>
      <c r="G12" s="293">
        <v>1266</v>
      </c>
      <c r="H12" s="293">
        <v>663</v>
      </c>
      <c r="I12" s="299">
        <v>3646.5</v>
      </c>
      <c r="J12" s="295">
        <f t="shared" si="3"/>
        <v>55</v>
      </c>
      <c r="K12" s="320">
        <v>0</v>
      </c>
      <c r="L12" s="320"/>
      <c r="M12" s="337"/>
      <c r="N12" s="317" t="e">
        <f t="shared" si="4"/>
        <v>#DIV/0!</v>
      </c>
      <c r="O12" s="320">
        <v>391</v>
      </c>
      <c r="P12" s="320">
        <v>391</v>
      </c>
      <c r="Q12" s="320">
        <v>1759.5</v>
      </c>
      <c r="R12" s="317">
        <f t="shared" si="5"/>
        <v>45</v>
      </c>
      <c r="S12" s="293">
        <v>0</v>
      </c>
      <c r="T12" s="293"/>
      <c r="U12" s="293"/>
      <c r="V12" s="295" t="e">
        <f t="shared" si="6"/>
        <v>#DIV/0!</v>
      </c>
      <c r="W12" s="281"/>
    </row>
    <row r="13" spans="1:23">
      <c r="A13" s="206">
        <v>7</v>
      </c>
      <c r="B13" s="203" t="s">
        <v>139</v>
      </c>
      <c r="C13" s="292">
        <f t="shared" si="7"/>
        <v>850</v>
      </c>
      <c r="D13" s="293">
        <f t="shared" si="0"/>
        <v>470</v>
      </c>
      <c r="E13" s="294">
        <f t="shared" si="1"/>
        <v>1740</v>
      </c>
      <c r="F13" s="295">
        <f t="shared" si="2"/>
        <v>37.021276595744681</v>
      </c>
      <c r="G13" s="293">
        <v>600</v>
      </c>
      <c r="H13" s="293">
        <v>220</v>
      </c>
      <c r="I13" s="299">
        <v>815</v>
      </c>
      <c r="J13" s="295">
        <f t="shared" si="3"/>
        <v>37.045454545454547</v>
      </c>
      <c r="K13" s="320">
        <v>100</v>
      </c>
      <c r="L13" s="320">
        <v>100</v>
      </c>
      <c r="M13" s="321">
        <v>370</v>
      </c>
      <c r="N13" s="317">
        <f t="shared" si="4"/>
        <v>37</v>
      </c>
      <c r="O13" s="320">
        <v>150</v>
      </c>
      <c r="P13" s="320">
        <v>150</v>
      </c>
      <c r="Q13" s="320">
        <v>555</v>
      </c>
      <c r="R13" s="317">
        <f t="shared" si="5"/>
        <v>37</v>
      </c>
      <c r="S13" s="293">
        <v>0</v>
      </c>
      <c r="T13" s="293"/>
      <c r="U13" s="293"/>
      <c r="V13" s="295" t="e">
        <f t="shared" si="6"/>
        <v>#DIV/0!</v>
      </c>
      <c r="W13" s="281"/>
    </row>
    <row r="14" spans="1:23">
      <c r="A14" s="206">
        <v>8</v>
      </c>
      <c r="B14" s="203" t="s">
        <v>140</v>
      </c>
      <c r="C14" s="292">
        <f t="shared" si="7"/>
        <v>514</v>
      </c>
      <c r="D14" s="293">
        <f t="shared" si="0"/>
        <v>337</v>
      </c>
      <c r="E14" s="294">
        <f t="shared" si="1"/>
        <v>962</v>
      </c>
      <c r="F14" s="295">
        <f t="shared" si="2"/>
        <v>28.545994065281903</v>
      </c>
      <c r="G14" s="290">
        <v>177</v>
      </c>
      <c r="H14" s="290"/>
      <c r="I14" s="286"/>
      <c r="J14" s="295" t="e">
        <f t="shared" si="3"/>
        <v>#DIV/0!</v>
      </c>
      <c r="K14" s="224">
        <v>187</v>
      </c>
      <c r="L14" s="224">
        <v>187</v>
      </c>
      <c r="M14" s="336">
        <v>542</v>
      </c>
      <c r="N14" s="317">
        <f t="shared" si="4"/>
        <v>28.983957219251337</v>
      </c>
      <c r="O14" s="320">
        <v>150</v>
      </c>
      <c r="P14" s="320">
        <v>150</v>
      </c>
      <c r="Q14" s="334">
        <v>420</v>
      </c>
      <c r="R14" s="317">
        <f t="shared" si="5"/>
        <v>28</v>
      </c>
      <c r="S14" s="293">
        <v>0</v>
      </c>
      <c r="T14" s="293"/>
      <c r="U14" s="300"/>
      <c r="V14" s="295" t="e">
        <f t="shared" si="6"/>
        <v>#DIV/0!</v>
      </c>
      <c r="W14" s="281"/>
    </row>
    <row r="15" spans="1:23">
      <c r="A15" s="206">
        <v>9</v>
      </c>
      <c r="B15" s="203" t="s">
        <v>141</v>
      </c>
      <c r="C15" s="292">
        <f t="shared" si="7"/>
        <v>478</v>
      </c>
      <c r="D15" s="293">
        <f t="shared" si="0"/>
        <v>355</v>
      </c>
      <c r="E15" s="294">
        <f t="shared" si="1"/>
        <v>1316</v>
      </c>
      <c r="F15" s="295">
        <f t="shared" si="2"/>
        <v>37.070422535211264</v>
      </c>
      <c r="G15" s="280">
        <v>248</v>
      </c>
      <c r="H15" s="280">
        <v>125</v>
      </c>
      <c r="I15" s="297">
        <v>463</v>
      </c>
      <c r="J15" s="295">
        <f t="shared" si="3"/>
        <v>37.04</v>
      </c>
      <c r="K15" s="315">
        <v>48</v>
      </c>
      <c r="L15" s="315">
        <v>48</v>
      </c>
      <c r="M15" s="316">
        <v>216</v>
      </c>
      <c r="N15" s="317">
        <f t="shared" si="4"/>
        <v>45</v>
      </c>
      <c r="O15" s="320">
        <v>182</v>
      </c>
      <c r="P15" s="320">
        <v>182</v>
      </c>
      <c r="Q15" s="334">
        <v>637</v>
      </c>
      <c r="R15" s="317">
        <f t="shared" si="5"/>
        <v>35</v>
      </c>
      <c r="S15" s="293">
        <v>0</v>
      </c>
      <c r="T15" s="293"/>
      <c r="U15" s="300"/>
      <c r="V15" s="295" t="e">
        <f t="shared" si="6"/>
        <v>#DIV/0!</v>
      </c>
      <c r="W15" s="281"/>
    </row>
    <row r="16" spans="1:23" ht="14.25" customHeight="1">
      <c r="A16" s="206">
        <v>10</v>
      </c>
      <c r="B16" s="203" t="s">
        <v>142</v>
      </c>
      <c r="C16" s="292">
        <f t="shared" si="7"/>
        <v>800</v>
      </c>
      <c r="D16" s="293">
        <f t="shared" si="0"/>
        <v>205</v>
      </c>
      <c r="E16" s="294">
        <f t="shared" si="1"/>
        <v>738</v>
      </c>
      <c r="F16" s="295">
        <f t="shared" si="2"/>
        <v>36</v>
      </c>
      <c r="G16" s="293">
        <v>680</v>
      </c>
      <c r="H16" s="293">
        <v>85</v>
      </c>
      <c r="I16" s="299">
        <v>306</v>
      </c>
      <c r="J16" s="295">
        <f t="shared" si="3"/>
        <v>36</v>
      </c>
      <c r="K16" s="320">
        <v>120</v>
      </c>
      <c r="L16" s="320">
        <v>120</v>
      </c>
      <c r="M16" s="321">
        <v>432</v>
      </c>
      <c r="N16" s="317">
        <f t="shared" si="4"/>
        <v>36</v>
      </c>
      <c r="O16" s="320">
        <v>0</v>
      </c>
      <c r="P16" s="320"/>
      <c r="Q16" s="320"/>
      <c r="R16" s="317" t="e">
        <f t="shared" si="5"/>
        <v>#DIV/0!</v>
      </c>
      <c r="S16" s="293">
        <v>0</v>
      </c>
      <c r="T16" s="293"/>
      <c r="U16" s="293"/>
      <c r="V16" s="295" t="e">
        <f t="shared" si="6"/>
        <v>#DIV/0!</v>
      </c>
      <c r="W16" s="281"/>
    </row>
    <row r="17" spans="1:23">
      <c r="A17" s="206">
        <v>11</v>
      </c>
      <c r="B17" s="203" t="s">
        <v>143</v>
      </c>
      <c r="C17" s="292">
        <f t="shared" si="7"/>
        <v>2133</v>
      </c>
      <c r="D17" s="293">
        <f t="shared" si="0"/>
        <v>970</v>
      </c>
      <c r="E17" s="294">
        <f t="shared" si="1"/>
        <v>3492</v>
      </c>
      <c r="F17" s="295">
        <f t="shared" si="2"/>
        <v>36</v>
      </c>
      <c r="G17" s="280">
        <v>1163</v>
      </c>
      <c r="H17" s="280"/>
      <c r="I17" s="297"/>
      <c r="J17" s="295" t="e">
        <f t="shared" si="3"/>
        <v>#DIV/0!</v>
      </c>
      <c r="K17" s="315">
        <v>574</v>
      </c>
      <c r="L17" s="315">
        <v>574</v>
      </c>
      <c r="M17" s="316">
        <v>2066</v>
      </c>
      <c r="N17" s="317">
        <f t="shared" si="4"/>
        <v>35.99303135888502</v>
      </c>
      <c r="O17" s="320">
        <v>396</v>
      </c>
      <c r="P17" s="320">
        <v>396</v>
      </c>
      <c r="Q17" s="320">
        <v>1426</v>
      </c>
      <c r="R17" s="317">
        <f t="shared" si="5"/>
        <v>36.01010101010101</v>
      </c>
      <c r="S17" s="293">
        <v>315</v>
      </c>
      <c r="T17" s="293"/>
      <c r="U17" s="293"/>
      <c r="V17" s="295" t="e">
        <f t="shared" si="6"/>
        <v>#DIV/0!</v>
      </c>
      <c r="W17" s="281"/>
    </row>
    <row r="18" spans="1:23" ht="14.25" customHeight="1">
      <c r="A18" s="206">
        <v>12</v>
      </c>
      <c r="B18" s="203" t="s">
        <v>147</v>
      </c>
      <c r="C18" s="292">
        <f t="shared" si="7"/>
        <v>312.89999999999998</v>
      </c>
      <c r="D18" s="293">
        <f t="shared" si="0"/>
        <v>127.3</v>
      </c>
      <c r="E18" s="294">
        <f t="shared" si="1"/>
        <v>389</v>
      </c>
      <c r="F18" s="295">
        <f>E18/D18*10</f>
        <v>30.557737627651221</v>
      </c>
      <c r="G18" s="293">
        <v>205.6</v>
      </c>
      <c r="H18" s="293">
        <v>20</v>
      </c>
      <c r="I18" s="299">
        <v>68</v>
      </c>
      <c r="J18" s="295">
        <f t="shared" si="3"/>
        <v>34</v>
      </c>
      <c r="K18" s="293">
        <v>0</v>
      </c>
      <c r="L18" s="293"/>
      <c r="M18" s="299"/>
      <c r="N18" s="295" t="e">
        <f t="shared" si="4"/>
        <v>#DIV/0!</v>
      </c>
      <c r="O18" s="320">
        <v>107.3</v>
      </c>
      <c r="P18" s="320">
        <v>107.3</v>
      </c>
      <c r="Q18" s="320">
        <v>321</v>
      </c>
      <c r="R18" s="317">
        <f t="shared" si="5"/>
        <v>29.916123019571295</v>
      </c>
      <c r="S18" s="293">
        <v>0</v>
      </c>
      <c r="T18" s="293"/>
      <c r="U18" s="293"/>
      <c r="V18" s="295" t="e">
        <f t="shared" si="6"/>
        <v>#DIV/0!</v>
      </c>
      <c r="W18" s="281"/>
    </row>
    <row r="19" spans="1:23" ht="14.25" customHeight="1">
      <c r="A19" s="206">
        <v>13</v>
      </c>
      <c r="B19" s="204" t="s">
        <v>148</v>
      </c>
      <c r="C19" s="292">
        <f t="shared" si="7"/>
        <v>0</v>
      </c>
      <c r="D19" s="293">
        <f t="shared" si="0"/>
        <v>0</v>
      </c>
      <c r="E19" s="294">
        <f t="shared" si="1"/>
        <v>0</v>
      </c>
      <c r="F19" s="295" t="e">
        <f>E19/D19*10</f>
        <v>#DIV/0!</v>
      </c>
      <c r="G19" s="280">
        <v>0</v>
      </c>
      <c r="H19" s="280"/>
      <c r="I19" s="297"/>
      <c r="J19" s="295" t="e">
        <f t="shared" si="3"/>
        <v>#DIV/0!</v>
      </c>
      <c r="K19" s="280">
        <v>0</v>
      </c>
      <c r="L19" s="280"/>
      <c r="M19" s="297"/>
      <c r="N19" s="295" t="e">
        <f t="shared" si="4"/>
        <v>#DIV/0!</v>
      </c>
      <c r="O19" s="293">
        <v>0</v>
      </c>
      <c r="P19" s="293"/>
      <c r="Q19" s="293"/>
      <c r="R19" s="295" t="e">
        <f t="shared" si="5"/>
        <v>#DIV/0!</v>
      </c>
      <c r="S19" s="293">
        <v>0</v>
      </c>
      <c r="T19" s="293"/>
      <c r="U19" s="293"/>
      <c r="V19" s="295" t="e">
        <f t="shared" si="6"/>
        <v>#DIV/0!</v>
      </c>
      <c r="W19" s="281"/>
    </row>
    <row r="20" spans="1:23" ht="14.25" customHeight="1">
      <c r="A20" s="206"/>
      <c r="B20" s="203"/>
      <c r="C20" s="292"/>
      <c r="D20" s="293"/>
      <c r="E20" s="294"/>
      <c r="F20" s="295"/>
      <c r="G20" s="293"/>
      <c r="H20" s="293"/>
      <c r="I20" s="298"/>
      <c r="J20" s="298"/>
      <c r="K20" s="293"/>
      <c r="L20" s="293"/>
      <c r="M20" s="298"/>
      <c r="N20" s="303"/>
      <c r="O20" s="293"/>
      <c r="P20" s="293"/>
      <c r="Q20" s="293"/>
      <c r="R20" s="300"/>
      <c r="S20" s="293"/>
      <c r="T20" s="293"/>
      <c r="U20" s="293"/>
      <c r="V20" s="300"/>
      <c r="W20" s="281"/>
    </row>
    <row r="21" spans="1:23" ht="14.25" customHeight="1">
      <c r="A21" s="206"/>
      <c r="B21" s="203"/>
      <c r="C21" s="279"/>
      <c r="D21" s="280"/>
      <c r="E21" s="304"/>
      <c r="F21" s="295"/>
      <c r="G21" s="293"/>
      <c r="H21" s="293"/>
      <c r="I21" s="299"/>
      <c r="J21" s="303"/>
      <c r="K21" s="293"/>
      <c r="L21" s="293"/>
      <c r="M21" s="299"/>
      <c r="N21" s="303"/>
      <c r="O21" s="293"/>
      <c r="P21" s="293"/>
      <c r="Q21" s="305"/>
      <c r="R21" s="300"/>
      <c r="S21" s="293"/>
      <c r="T21" s="293"/>
      <c r="U21" s="305"/>
      <c r="V21" s="300"/>
      <c r="W21" s="281"/>
    </row>
    <row r="22" spans="1:23" ht="14.25" customHeight="1">
      <c r="A22" s="27"/>
      <c r="B22" s="32"/>
      <c r="C22" s="235"/>
      <c r="D22" s="227"/>
      <c r="E22" s="241"/>
      <c r="F22" s="244"/>
      <c r="G22" s="227"/>
      <c r="H22" s="227"/>
      <c r="I22" s="238"/>
      <c r="J22" s="112"/>
      <c r="K22" s="227"/>
      <c r="L22" s="227"/>
      <c r="M22" s="271"/>
      <c r="N22" s="249"/>
      <c r="O22" s="227"/>
      <c r="P22" s="227"/>
      <c r="Q22" s="242"/>
      <c r="R22" s="239"/>
      <c r="S22" s="227"/>
      <c r="T22" s="227"/>
      <c r="U22" s="242"/>
      <c r="V22" s="239"/>
    </row>
    <row r="23" spans="1:23" ht="14.25" customHeight="1">
      <c r="A23" s="27"/>
      <c r="B23" s="32"/>
      <c r="C23" s="235"/>
      <c r="D23" s="227"/>
      <c r="E23" s="241"/>
      <c r="F23" s="244"/>
      <c r="G23" s="227"/>
      <c r="H23" s="227"/>
      <c r="I23" s="238"/>
      <c r="J23" s="112"/>
      <c r="K23" s="227"/>
      <c r="L23" s="227"/>
      <c r="M23" s="271"/>
      <c r="N23" s="249"/>
      <c r="O23" s="227"/>
      <c r="P23" s="227"/>
      <c r="Q23" s="242"/>
      <c r="R23" s="239"/>
      <c r="S23" s="227"/>
      <c r="T23" s="227"/>
      <c r="U23" s="242"/>
      <c r="V23" s="239"/>
    </row>
    <row r="24" spans="1:23" ht="14.25" customHeight="1">
      <c r="A24" s="27"/>
      <c r="B24" s="32"/>
      <c r="C24" s="235"/>
      <c r="D24" s="227"/>
      <c r="E24" s="241"/>
      <c r="F24" s="244"/>
      <c r="G24" s="227"/>
      <c r="H24" s="227"/>
      <c r="I24" s="238"/>
      <c r="J24" s="112"/>
      <c r="K24" s="227"/>
      <c r="L24" s="227"/>
      <c r="M24" s="271"/>
      <c r="N24" s="249"/>
      <c r="O24" s="227"/>
      <c r="P24" s="227"/>
      <c r="Q24" s="242"/>
      <c r="R24" s="239"/>
      <c r="S24" s="227"/>
      <c r="T24" s="227"/>
      <c r="U24" s="242"/>
      <c r="V24" s="239"/>
    </row>
    <row r="25" spans="1:23" ht="14.25" customHeight="1">
      <c r="A25" s="27"/>
      <c r="B25" s="32"/>
      <c r="C25" s="235"/>
      <c r="D25" s="227"/>
      <c r="E25" s="241"/>
      <c r="F25" s="244"/>
      <c r="G25" s="227"/>
      <c r="H25" s="227"/>
      <c r="I25" s="238"/>
      <c r="J25" s="112"/>
      <c r="K25" s="227"/>
      <c r="L25" s="227"/>
      <c r="M25" s="271"/>
      <c r="N25" s="249"/>
      <c r="O25" s="227"/>
      <c r="P25" s="227"/>
      <c r="Q25" s="242"/>
      <c r="R25" s="239"/>
      <c r="S25" s="227"/>
      <c r="T25" s="227"/>
      <c r="U25" s="242"/>
      <c r="V25" s="239"/>
    </row>
    <row r="26" spans="1:23" ht="15" customHeight="1">
      <c r="A26" s="27"/>
      <c r="B26" s="32"/>
      <c r="C26" s="235"/>
      <c r="D26" s="227"/>
      <c r="E26" s="248"/>
      <c r="F26" s="244"/>
      <c r="G26" s="227"/>
      <c r="H26" s="227"/>
      <c r="I26" s="238"/>
      <c r="J26" s="238"/>
      <c r="K26" s="227"/>
      <c r="L26" s="227"/>
      <c r="M26" s="238"/>
      <c r="N26" s="249"/>
      <c r="O26" s="227"/>
      <c r="P26" s="227"/>
      <c r="Q26" s="242"/>
      <c r="R26" s="239"/>
      <c r="S26" s="227"/>
      <c r="T26" s="227"/>
      <c r="U26" s="242"/>
      <c r="V26" s="239"/>
    </row>
    <row r="27" spans="1:23" ht="15" customHeight="1">
      <c r="A27" s="27"/>
      <c r="B27" s="60"/>
      <c r="C27" s="149"/>
      <c r="D27" s="149"/>
      <c r="E27" s="149"/>
      <c r="F27" s="244"/>
      <c r="G27" s="227"/>
      <c r="H27" s="245"/>
      <c r="I27" s="239"/>
      <c r="J27" s="249"/>
      <c r="K27" s="227"/>
      <c r="L27" s="245"/>
      <c r="M27" s="239"/>
      <c r="N27" s="249"/>
      <c r="O27" s="246"/>
      <c r="P27" s="246"/>
      <c r="Q27" s="247"/>
      <c r="R27" s="239"/>
      <c r="S27" s="246"/>
      <c r="T27" s="246"/>
      <c r="U27" s="247"/>
      <c r="V27" s="239"/>
    </row>
    <row r="28" spans="1:23">
      <c r="A28" s="27"/>
      <c r="B28" s="32"/>
      <c r="C28" s="235"/>
      <c r="D28" s="227"/>
      <c r="E28" s="248"/>
      <c r="F28" s="244"/>
      <c r="G28" s="227"/>
      <c r="H28" s="227"/>
      <c r="I28" s="243"/>
      <c r="J28" s="249"/>
      <c r="K28" s="245"/>
      <c r="L28" s="227"/>
      <c r="M28" s="243"/>
      <c r="N28" s="249"/>
      <c r="O28" s="245"/>
      <c r="P28" s="227"/>
      <c r="Q28" s="247"/>
      <c r="R28" s="239"/>
      <c r="S28" s="245"/>
      <c r="T28" s="227"/>
      <c r="U28" s="247"/>
      <c r="V28" s="239"/>
    </row>
    <row r="29" spans="1:23">
      <c r="A29" s="27"/>
      <c r="B29" s="32"/>
      <c r="C29" s="235"/>
      <c r="D29" s="227"/>
      <c r="E29" s="241"/>
      <c r="F29" s="244"/>
      <c r="G29" s="227"/>
      <c r="H29" s="227"/>
      <c r="I29" s="270"/>
      <c r="J29" s="112"/>
      <c r="K29" s="227"/>
      <c r="L29" s="227"/>
      <c r="M29" s="243"/>
      <c r="N29" s="249"/>
      <c r="O29" s="245"/>
      <c r="P29" s="227"/>
      <c r="Q29" s="242"/>
      <c r="R29" s="239"/>
      <c r="S29" s="245"/>
      <c r="T29" s="227"/>
      <c r="U29" s="242"/>
      <c r="V29" s="239"/>
    </row>
    <row r="30" spans="1:23">
      <c r="A30" s="27"/>
      <c r="B30" s="60" t="s">
        <v>144</v>
      </c>
      <c r="C30" s="160">
        <f>SUM(C7:C29)</f>
        <v>13404.6</v>
      </c>
      <c r="D30" s="160">
        <f>SUM(D7:D29)</f>
        <v>6791.2</v>
      </c>
      <c r="E30" s="160">
        <f>SUM(E7:E29)</f>
        <v>25517</v>
      </c>
      <c r="F30" s="244">
        <f t="shared" ref="F30" si="8">E30/D30*10</f>
        <v>37.573624690776299</v>
      </c>
      <c r="G30" s="245">
        <f>SUM(G7:G29)</f>
        <v>8894.4</v>
      </c>
      <c r="H30" s="245">
        <f>SUM(H7:H29)</f>
        <v>2281</v>
      </c>
      <c r="I30" s="239">
        <f>SUM(I7:I29)</f>
        <v>9366.5</v>
      </c>
      <c r="J30" s="244">
        <f t="shared" ref="J30" si="9">I30/H30*10</f>
        <v>41.063130206049976</v>
      </c>
      <c r="K30" s="338">
        <f>SUM(K7:K29)</f>
        <v>2496.4</v>
      </c>
      <c r="L30" s="338">
        <f>SUM(L7:L29)</f>
        <v>2496.4</v>
      </c>
      <c r="M30" s="240">
        <f>SUM(M7:M29)</f>
        <v>8508</v>
      </c>
      <c r="N30" s="339">
        <f t="shared" ref="N30" si="10">M30/L30*10</f>
        <v>34.081076750520751</v>
      </c>
      <c r="O30" s="340">
        <f>SUM(O7:O29)</f>
        <v>2013.8</v>
      </c>
      <c r="P30" s="340">
        <f>SUM(P7:P29)</f>
        <v>2013.8</v>
      </c>
      <c r="Q30" s="341">
        <f>SUM(Q7:Q29)</f>
        <v>7642.5</v>
      </c>
      <c r="R30" s="339">
        <f t="shared" ref="R30" si="11">Q30/P30*10</f>
        <v>37.950640579998016</v>
      </c>
      <c r="S30" s="246">
        <f>SUM(S7:S29)</f>
        <v>425</v>
      </c>
      <c r="T30" s="246">
        <f>SUM(T7:T29)</f>
        <v>0</v>
      </c>
      <c r="U30" s="247">
        <f>SUM(U7:U29)</f>
        <v>0</v>
      </c>
      <c r="V30" s="244" t="e">
        <f t="shared" ref="V30" si="12">U30/T30*10</f>
        <v>#DIV/0!</v>
      </c>
    </row>
    <row r="31" spans="1:23">
      <c r="A31" s="27"/>
      <c r="B31" s="60"/>
      <c r="C31" s="162"/>
      <c r="D31" s="250"/>
      <c r="E31" s="251"/>
      <c r="F31" s="244"/>
      <c r="G31" s="252"/>
      <c r="H31" s="119"/>
      <c r="I31" s="253"/>
      <c r="J31" s="249"/>
      <c r="K31" s="252"/>
      <c r="L31" s="252"/>
      <c r="M31" s="254"/>
      <c r="N31" s="249"/>
      <c r="O31" s="245"/>
      <c r="P31" s="227"/>
      <c r="Q31" s="247"/>
      <c r="R31" s="240"/>
    </row>
    <row r="32" spans="1:23" ht="15" customHeight="1"/>
  </sheetData>
  <mergeCells count="8"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Layout" topLeftCell="A10" workbookViewId="0">
      <selection activeCell="I24" sqref="I23:I24"/>
    </sheetView>
  </sheetViews>
  <sheetFormatPr defaultRowHeight="15"/>
  <cols>
    <col min="1" max="1" width="4.7109375" customWidth="1"/>
    <col min="2" max="2" width="24.140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55" t="s">
        <v>0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</row>
    <row r="2" spans="1:14">
      <c r="A2" s="355" t="s">
        <v>114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1:14">
      <c r="A3" s="356" t="s">
        <v>163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</row>
    <row r="4" spans="1:14" ht="15.75">
      <c r="A4" s="2">
        <v>20</v>
      </c>
      <c r="B4" s="3"/>
      <c r="C4" s="212" t="s">
        <v>1</v>
      </c>
      <c r="D4" s="212" t="s">
        <v>2</v>
      </c>
      <c r="E4" s="357" t="s">
        <v>3</v>
      </c>
      <c r="F4" s="358"/>
      <c r="G4" s="70" t="s">
        <v>4</v>
      </c>
      <c r="H4" s="357" t="s">
        <v>5</v>
      </c>
      <c r="I4" s="358"/>
      <c r="J4" s="213" t="s">
        <v>104</v>
      </c>
      <c r="K4" s="70" t="s">
        <v>6</v>
      </c>
      <c r="L4" s="212" t="s">
        <v>7</v>
      </c>
      <c r="M4" s="71"/>
      <c r="N4" s="70" t="s">
        <v>8</v>
      </c>
    </row>
    <row r="5" spans="1:14">
      <c r="A5" s="4" t="s">
        <v>9</v>
      </c>
      <c r="B5" s="4" t="s">
        <v>10</v>
      </c>
      <c r="C5" s="72" t="s">
        <v>11</v>
      </c>
      <c r="D5" s="72" t="s">
        <v>12</v>
      </c>
      <c r="E5" s="353" t="s">
        <v>12</v>
      </c>
      <c r="F5" s="354"/>
      <c r="G5" s="73" t="s">
        <v>13</v>
      </c>
      <c r="H5" s="353" t="s">
        <v>14</v>
      </c>
      <c r="I5" s="354"/>
      <c r="J5" s="91" t="s">
        <v>21</v>
      </c>
      <c r="K5" s="73" t="s">
        <v>15</v>
      </c>
      <c r="L5" s="72" t="s">
        <v>16</v>
      </c>
      <c r="M5" s="74"/>
      <c r="N5" s="73" t="s">
        <v>17</v>
      </c>
    </row>
    <row r="6" spans="1:14">
      <c r="A6" s="5" t="s">
        <v>18</v>
      </c>
      <c r="B6" s="6"/>
      <c r="C6" s="211" t="s">
        <v>19</v>
      </c>
      <c r="D6" s="211"/>
      <c r="E6" s="75" t="s">
        <v>20</v>
      </c>
      <c r="F6" s="75" t="s">
        <v>21</v>
      </c>
      <c r="G6" s="75" t="s">
        <v>22</v>
      </c>
      <c r="H6" s="76" t="s">
        <v>20</v>
      </c>
      <c r="I6" s="76" t="s">
        <v>21</v>
      </c>
      <c r="J6" s="75" t="s">
        <v>15</v>
      </c>
      <c r="K6" s="75"/>
      <c r="L6" s="211"/>
      <c r="M6" s="77"/>
      <c r="N6" s="75" t="s">
        <v>23</v>
      </c>
    </row>
    <row r="7" spans="1:14">
      <c r="A7" s="7">
        <v>1</v>
      </c>
      <c r="B7" s="15" t="s">
        <v>51</v>
      </c>
      <c r="C7" s="78">
        <f>уборка1!C7+уборка1!G7+уборка1!O7+уборка1!S7+уборка2!C7+уборка2!G7+уборка2!K7+уборка2!O7+уборка2!S7+уборка2!Y7</f>
        <v>789</v>
      </c>
      <c r="D7" s="78">
        <f>E7</f>
        <v>789</v>
      </c>
      <c r="E7" s="82">
        <f>уборка1!D7+уборка1!H7+уборка1!P7+уборка1!T7+уборка2!D7+уборка2!H7+уборка2!L7+уборка2!P7+уборка2!T7+уборка2!Z7</f>
        <v>789</v>
      </c>
      <c r="F7" s="324"/>
      <c r="G7" s="79">
        <f t="shared" ref="G7:G31" si="0">E7/C7*100</f>
        <v>100</v>
      </c>
      <c r="H7" s="79">
        <f>уборка1!E7+уборка1!I7+уборка1!Q7+уборка1!U7+уборка2!E7+уборка2!I7+уборка2!M7+уборка2!Q7+уборка2!U7+уборка2!AA7</f>
        <v>1780.4</v>
      </c>
      <c r="I7" s="79"/>
      <c r="J7" s="79" t="e">
        <f t="shared" ref="J7:J31" si="1">I7/F7*10</f>
        <v>#DIV/0!</v>
      </c>
      <c r="K7" s="325">
        <f>H7/E7*10</f>
        <v>22.565272496831433</v>
      </c>
      <c r="L7" s="83"/>
      <c r="M7" s="81"/>
      <c r="N7" s="79" t="e">
        <f t="shared" ref="N7:N31" si="2">F7/L7</f>
        <v>#DIV/0!</v>
      </c>
    </row>
    <row r="8" spans="1:14">
      <c r="A8" s="7">
        <v>2</v>
      </c>
      <c r="B8" s="9" t="s">
        <v>52</v>
      </c>
      <c r="C8" s="78">
        <f>уборка1!C8+уборка1!G8+уборка1!O8+уборка1!S8+уборка2!C8+уборка2!G8+уборка2!K8+уборка2!O8+уборка2!S8+уборка2!Y8</f>
        <v>4150</v>
      </c>
      <c r="D8" s="75">
        <f t="shared" ref="D8:D31" si="3">E8</f>
        <v>2232</v>
      </c>
      <c r="E8" s="76">
        <f>уборка1!D8+уборка1!H8+уборка1!P8+уборка1!T8+уборка2!D8+уборка2!H8+уборка2!L8+уборка2!P8+уборка2!T8+уборка2!Z8</f>
        <v>2232</v>
      </c>
      <c r="F8" s="80">
        <v>397</v>
      </c>
      <c r="G8" s="80">
        <f t="shared" si="0"/>
        <v>53.783132530120483</v>
      </c>
      <c r="H8" s="80">
        <f>уборка1!E8+уборка1!I8+уборка1!Q8+уборка1!U8+уборка2!E8+уборка2!I8+уборка2!M8+уборка2!Q8+уборка2!U8+уборка2!AA8</f>
        <v>6689.4</v>
      </c>
      <c r="I8" s="80">
        <v>804.5</v>
      </c>
      <c r="J8" s="80">
        <f t="shared" si="1"/>
        <v>20.264483627204029</v>
      </c>
      <c r="K8" s="85">
        <f t="shared" ref="K8:K31" si="4">H8/E8*10</f>
        <v>29.97043010752688</v>
      </c>
      <c r="L8" s="86">
        <v>14</v>
      </c>
      <c r="M8" s="90"/>
      <c r="N8" s="80">
        <f t="shared" si="2"/>
        <v>28.357142857142858</v>
      </c>
    </row>
    <row r="9" spans="1:14">
      <c r="A9" s="7">
        <v>3</v>
      </c>
      <c r="B9" s="9" t="s">
        <v>53</v>
      </c>
      <c r="C9" s="78">
        <f>уборка1!C9+уборка1!G9+уборка1!O9+уборка1!S9+уборка2!C9+уборка2!G9+уборка2!K9+уборка2!O9+уборка2!S9+уборка2!Y9</f>
        <v>2500</v>
      </c>
      <c r="D9" s="78">
        <f t="shared" si="3"/>
        <v>2500</v>
      </c>
      <c r="E9" s="82">
        <f>уборка1!D9+уборка1!H9+уборка1!P9+уборка1!T9+уборка2!D9+уборка2!H9+уборка2!L9+уборка2!P9+уборка2!T9+уборка2!Z9</f>
        <v>2500</v>
      </c>
      <c r="F9" s="84"/>
      <c r="G9" s="79">
        <f t="shared" si="0"/>
        <v>100</v>
      </c>
      <c r="H9" s="79">
        <f>уборка1!E9+уборка1!I9+уборка1!Q9+уборка1!U9+уборка2!E9+уборка2!I9+уборка2!M9+уборка2!Q9+уборка2!U9+уборка2!AA9</f>
        <v>12353.6</v>
      </c>
      <c r="I9" s="79"/>
      <c r="J9" s="79" t="e">
        <f t="shared" si="1"/>
        <v>#DIV/0!</v>
      </c>
      <c r="K9" s="325">
        <f t="shared" si="4"/>
        <v>49.414400000000001</v>
      </c>
      <c r="L9" s="83"/>
      <c r="M9" s="384"/>
      <c r="N9" s="79" t="e">
        <f t="shared" si="2"/>
        <v>#DIV/0!</v>
      </c>
    </row>
    <row r="10" spans="1:14">
      <c r="A10" s="7">
        <v>4</v>
      </c>
      <c r="B10" s="9" t="s">
        <v>157</v>
      </c>
      <c r="C10" s="78">
        <f>уборка1!C10+уборка1!G10+уборка1!O10+уборка1!S10+уборка2!C10+уборка2!G10+уборка2!K10+уборка2!O10+уборка2!S10+уборка2!Y10</f>
        <v>3771</v>
      </c>
      <c r="D10" s="75">
        <f t="shared" si="3"/>
        <v>1764</v>
      </c>
      <c r="E10" s="76">
        <f>уборка1!D10+уборка1!H10+уборка1!P10+уборка1!T10+уборка2!D10+уборка2!H10+уборка2!L10+уборка2!P10+уборка2!T10+уборка2!Z10</f>
        <v>1764</v>
      </c>
      <c r="F10" s="80">
        <v>150</v>
      </c>
      <c r="G10" s="80">
        <f t="shared" si="0"/>
        <v>46.778042959427211</v>
      </c>
      <c r="H10" s="80">
        <f>уборка1!E10+уборка1!I10+уборка1!Q10+уборка1!U10+уборка2!E10+уборка2!I10+уборка2!M10+уборка2!Q10+уборка2!U10+уборка2!AA10</f>
        <v>6906</v>
      </c>
      <c r="I10" s="80">
        <v>600</v>
      </c>
      <c r="J10" s="80">
        <f t="shared" si="1"/>
        <v>40</v>
      </c>
      <c r="K10" s="85">
        <f t="shared" si="4"/>
        <v>39.149659863945573</v>
      </c>
      <c r="L10" s="86">
        <v>6</v>
      </c>
      <c r="M10" s="307"/>
      <c r="N10" s="80">
        <f t="shared" si="2"/>
        <v>25</v>
      </c>
    </row>
    <row r="11" spans="1:14">
      <c r="A11" s="7">
        <v>5</v>
      </c>
      <c r="B11" s="9" t="s">
        <v>54</v>
      </c>
      <c r="C11" s="78">
        <f>уборка1!C11+уборка1!G11+уборка1!O11+уборка1!S11+уборка2!C11+уборка2!G11+уборка2!K11+уборка2!O11+уборка2!S11+уборка2!Y11</f>
        <v>5198</v>
      </c>
      <c r="D11" s="75">
        <f t="shared" si="3"/>
        <v>4123</v>
      </c>
      <c r="E11" s="76">
        <f>уборка1!D11+уборка1!H11+уборка1!P11+уборка1!T11+уборка2!D11+уборка2!H11+уборка2!L11+уборка2!P11+уборка2!T11+уборка2!Z11</f>
        <v>4123</v>
      </c>
      <c r="F11" s="80">
        <v>318</v>
      </c>
      <c r="G11" s="80">
        <f t="shared" si="0"/>
        <v>79.318968834166995</v>
      </c>
      <c r="H11" s="80">
        <f>уборка1!E11+уборка1!I11+уборка1!Q11+уборка1!U11+уборка2!E11+уборка2!I11+уборка2!M11+уборка2!Q11+уборка2!U11+уборка2!AA11</f>
        <v>18643.099999999999</v>
      </c>
      <c r="I11" s="80">
        <v>1472.3</v>
      </c>
      <c r="J11" s="80">
        <f t="shared" si="1"/>
        <v>46.298742138364773</v>
      </c>
      <c r="K11" s="85">
        <f t="shared" si="4"/>
        <v>45.217317487266548</v>
      </c>
      <c r="L11" s="86">
        <v>15</v>
      </c>
      <c r="M11" s="90"/>
      <c r="N11" s="80">
        <f t="shared" si="2"/>
        <v>21.2</v>
      </c>
    </row>
    <row r="12" spans="1:14">
      <c r="A12" s="7">
        <v>6</v>
      </c>
      <c r="B12" s="9" t="s">
        <v>26</v>
      </c>
      <c r="C12" s="78">
        <f>уборка1!C12+уборка1!G12+уборка1!O12+уборка1!S12+уборка2!C12+уборка2!G12+уборка2!K12+уборка2!O12+уборка2!S12+уборка2!Y12</f>
        <v>23501</v>
      </c>
      <c r="D12" s="75">
        <f t="shared" si="3"/>
        <v>18212</v>
      </c>
      <c r="E12" s="76">
        <f>уборка1!D12+уборка1!H12+уборка1!P12+уборка1!T12+уборка2!D12+уборка2!H12+уборка2!L12+уборка2!P12+уборка2!T12+уборка2!Z12</f>
        <v>18212</v>
      </c>
      <c r="F12" s="133">
        <v>1357</v>
      </c>
      <c r="G12" s="80">
        <f t="shared" si="0"/>
        <v>77.494574698948981</v>
      </c>
      <c r="H12" s="80">
        <f>уборка1!E12+уборка1!I12+уборка1!Q12+уборка1!U12+уборка2!E12+уборка2!I12+уборка2!M12+уборка2!Q12+уборка2!U12+уборка2!AA12</f>
        <v>74291.8</v>
      </c>
      <c r="I12" s="80">
        <v>5420.1</v>
      </c>
      <c r="J12" s="80">
        <f t="shared" si="1"/>
        <v>39.941783345615328</v>
      </c>
      <c r="K12" s="85">
        <f t="shared" si="4"/>
        <v>40.792773995168019</v>
      </c>
      <c r="L12" s="86">
        <v>40</v>
      </c>
      <c r="M12" s="81"/>
      <c r="N12" s="80">
        <f t="shared" si="2"/>
        <v>33.924999999999997</v>
      </c>
    </row>
    <row r="13" spans="1:14">
      <c r="A13" s="7">
        <v>7</v>
      </c>
      <c r="B13" s="9" t="s">
        <v>27</v>
      </c>
      <c r="C13" s="78">
        <f>уборка1!C13+уборка1!G13+уборка1!O13+уборка1!S13+уборка2!C13+уборка2!G13+уборка2!K13+уборка2!O13+уборка2!S13+уборка2!Y13</f>
        <v>671</v>
      </c>
      <c r="D13" s="78">
        <f t="shared" si="3"/>
        <v>671</v>
      </c>
      <c r="E13" s="82">
        <f>уборка1!D13+уборка1!H13+уборка1!P13+уборка1!T13+уборка2!D13+уборка2!H13+уборка2!L13+уборка2!P13+уборка2!T13+уборка2!Z13</f>
        <v>671</v>
      </c>
      <c r="F13" s="79"/>
      <c r="G13" s="79">
        <f t="shared" si="0"/>
        <v>100</v>
      </c>
      <c r="H13" s="79">
        <f>уборка1!E13+уборка1!I13+уборка1!Q13+уборка1!U13+уборка2!E13+уборка2!I13+уборка2!M13+уборка2!Q13+уборка2!U13+уборка2!AA13</f>
        <v>1716</v>
      </c>
      <c r="I13" s="79"/>
      <c r="J13" s="79" t="e">
        <f t="shared" si="1"/>
        <v>#DIV/0!</v>
      </c>
      <c r="K13" s="325">
        <f t="shared" si="4"/>
        <v>25.57377049180328</v>
      </c>
      <c r="L13" s="83"/>
      <c r="M13" s="81"/>
      <c r="N13" s="79" t="e">
        <f t="shared" si="2"/>
        <v>#DIV/0!</v>
      </c>
    </row>
    <row r="14" spans="1:14">
      <c r="A14" s="7">
        <v>8</v>
      </c>
      <c r="B14" s="9" t="s">
        <v>28</v>
      </c>
      <c r="C14" s="78">
        <f>уборка1!C14+уборка1!G14+уборка1!O14+уборка1!S14+уборка2!C14+уборка2!G14+уборка2!K14+уборка2!O14+уборка2!S14+уборка2!Y14</f>
        <v>6631.3</v>
      </c>
      <c r="D14" s="75">
        <f t="shared" si="3"/>
        <v>3568.3</v>
      </c>
      <c r="E14" s="76">
        <f>уборка1!D14+уборка1!H14+уборка1!P14+уборка1!T14+уборка2!D14+уборка2!H14+уборка2!L14+уборка2!P14+уборка2!T14+уборка2!Z14</f>
        <v>3568.3</v>
      </c>
      <c r="F14" s="80">
        <v>331</v>
      </c>
      <c r="G14" s="80">
        <f t="shared" si="0"/>
        <v>53.809961847601528</v>
      </c>
      <c r="H14" s="80">
        <f>уборка1!E14+уборка1!I14+уборка1!Q14+уборка1!U14+уборка2!E14+уборка2!I14+уборка2!M14+уборка2!Q14+уборка2!U14+уборка2!AA14</f>
        <v>12149.2</v>
      </c>
      <c r="I14" s="80">
        <v>849</v>
      </c>
      <c r="J14" s="80">
        <f t="shared" si="1"/>
        <v>25.649546827794563</v>
      </c>
      <c r="K14" s="85">
        <f t="shared" si="4"/>
        <v>34.047585685060113</v>
      </c>
      <c r="L14" s="86">
        <v>20</v>
      </c>
      <c r="M14" s="90"/>
      <c r="N14" s="80">
        <f t="shared" si="2"/>
        <v>16.55</v>
      </c>
    </row>
    <row r="15" spans="1:14">
      <c r="A15" s="7">
        <v>9</v>
      </c>
      <c r="B15" s="9" t="s">
        <v>29</v>
      </c>
      <c r="C15" s="78">
        <f>уборка1!C15+уборка1!G15+уборка1!O15+уборка1!S15+уборка2!C15+уборка2!G15+уборка2!K15+уборка2!O15+уборка2!S15+уборка2!Y15</f>
        <v>5793.7</v>
      </c>
      <c r="D15" s="75">
        <f t="shared" si="3"/>
        <v>1615.6</v>
      </c>
      <c r="E15" s="76">
        <f>уборка1!D15+уборка1!H15+уборка1!P15+уборка1!T15+уборка2!D15+уборка2!H15+уборка2!L15+уборка2!P15+уборка2!T15+уборка2!Z15</f>
        <v>1615.6</v>
      </c>
      <c r="F15" s="80">
        <v>270.5</v>
      </c>
      <c r="G15" s="80">
        <f t="shared" si="0"/>
        <v>27.885461794708043</v>
      </c>
      <c r="H15" s="80">
        <f>уборка1!E15+уборка1!I15+уборка1!Q15+уборка1!U15+уборка2!E15+уборка2!I15+уборка2!M15+уборка2!Q15+уборка2!U15+уборка2!AA15</f>
        <v>6120.1</v>
      </c>
      <c r="I15" s="80">
        <v>905.4</v>
      </c>
      <c r="J15" s="80">
        <f t="shared" si="1"/>
        <v>33.471349353049909</v>
      </c>
      <c r="K15" s="85">
        <f t="shared" si="4"/>
        <v>37.88128249566725</v>
      </c>
      <c r="L15" s="86">
        <v>12</v>
      </c>
      <c r="M15" s="90"/>
      <c r="N15" s="80">
        <f t="shared" si="2"/>
        <v>22.541666666666668</v>
      </c>
    </row>
    <row r="16" spans="1:14">
      <c r="A16" s="7">
        <v>10</v>
      </c>
      <c r="B16" s="9" t="s">
        <v>30</v>
      </c>
      <c r="C16" s="78">
        <f>уборка1!C16+уборка1!G16+уборка1!O16+уборка1!S16+уборка2!C16+уборка2!G16+уборка2!K16+уборка2!O16+уборка2!S16+уборка2!Y16</f>
        <v>7292</v>
      </c>
      <c r="D16" s="75">
        <f t="shared" si="3"/>
        <v>4833</v>
      </c>
      <c r="E16" s="76">
        <f>уборка1!D16+уборка1!H16+уборка1!P16+уборка1!T16+уборка2!D16+уборка2!H16+уборка2!L16+уборка2!P16+уборка2!T16+уборка2!Z16</f>
        <v>4833</v>
      </c>
      <c r="F16" s="76">
        <v>106</v>
      </c>
      <c r="G16" s="80">
        <f t="shared" si="0"/>
        <v>66.278113000548544</v>
      </c>
      <c r="H16" s="80">
        <f>уборка1!E16+уборка1!I16+уборка1!Q16+уборка1!U16+уборка2!E16+уборка2!I16+уборка2!M16+уборка2!Q16+уборка2!U16+уборка2!AA16</f>
        <v>21691.1</v>
      </c>
      <c r="I16" s="80">
        <v>594.20000000000005</v>
      </c>
      <c r="J16" s="80">
        <f t="shared" si="1"/>
        <v>56.056603773584911</v>
      </c>
      <c r="K16" s="85">
        <f t="shared" si="4"/>
        <v>44.881233188495756</v>
      </c>
      <c r="L16" s="86">
        <v>8</v>
      </c>
      <c r="M16" s="90"/>
      <c r="N16" s="80">
        <f t="shared" si="2"/>
        <v>13.25</v>
      </c>
    </row>
    <row r="17" spans="1:14">
      <c r="A17" s="7">
        <v>11</v>
      </c>
      <c r="B17" s="9" t="s">
        <v>31</v>
      </c>
      <c r="C17" s="78">
        <f>уборка1!C17+уборка1!G17+уборка1!O17+уборка1!S17+уборка2!C17+уборка2!G17+уборка2!K17+уборка2!O17+уборка2!S17+уборка2!Y17</f>
        <v>3516</v>
      </c>
      <c r="D17" s="75">
        <f t="shared" si="3"/>
        <v>1767</v>
      </c>
      <c r="E17" s="76">
        <f>уборка1!D17+уборка1!H17+уборка1!P17+уборка1!T17+уборка2!D17+уборка2!H17+уборка2!L17+уборка2!P17+уборка2!T17+уборка2!Z17</f>
        <v>1767</v>
      </c>
      <c r="F17" s="88">
        <v>271</v>
      </c>
      <c r="G17" s="80">
        <f t="shared" si="0"/>
        <v>50.255972696245735</v>
      </c>
      <c r="H17" s="80">
        <f>уборка1!E17+уборка1!I17+уборка1!Q17+уборка1!U17+уборка2!E17+уборка2!I17+уборка2!M17+уборка2!Q17+уборка2!U17+уборка2!AA17</f>
        <v>5980.7999999999993</v>
      </c>
      <c r="I17" s="80">
        <v>1102.4000000000001</v>
      </c>
      <c r="J17" s="80">
        <f t="shared" si="1"/>
        <v>40.678966789667896</v>
      </c>
      <c r="K17" s="85">
        <f t="shared" si="4"/>
        <v>33.847198641765701</v>
      </c>
      <c r="L17" s="86">
        <v>10</v>
      </c>
      <c r="M17" s="90"/>
      <c r="N17" s="80">
        <f t="shared" si="2"/>
        <v>27.1</v>
      </c>
    </row>
    <row r="18" spans="1:14">
      <c r="A18" s="7">
        <v>12</v>
      </c>
      <c r="B18" s="9" t="s">
        <v>32</v>
      </c>
      <c r="C18" s="78">
        <f>уборка1!C18+уборка1!G18+уборка1!O18+уборка1!S18+уборка2!C18+уборка2!G18+уборка2!K18+уборка2!O18+уборка2!S18+уборка2!Y18</f>
        <v>6774</v>
      </c>
      <c r="D18" s="75">
        <f t="shared" si="3"/>
        <v>2729</v>
      </c>
      <c r="E18" s="76">
        <f>уборка1!D18+уборка1!H18+уборка1!P18+уборка1!T18+уборка2!D18+уборка2!H18+уборка2!L18+уборка2!P18+уборка2!T18+уборка2!Z18</f>
        <v>2729</v>
      </c>
      <c r="F18" s="80">
        <v>316</v>
      </c>
      <c r="G18" s="80">
        <f t="shared" si="0"/>
        <v>40.286389134927667</v>
      </c>
      <c r="H18" s="80">
        <f>уборка1!E18+уборка1!I18+уборка1!Q18+уборка1!U18+уборка2!E18+уборка2!I18+уборка2!M18+уборка2!Q18+уборка2!U18+уборка2!AA18</f>
        <v>13723.300000000001</v>
      </c>
      <c r="I18" s="80">
        <v>1675.1</v>
      </c>
      <c r="J18" s="80">
        <f t="shared" si="1"/>
        <v>53.009493670886073</v>
      </c>
      <c r="K18" s="85">
        <f t="shared" si="4"/>
        <v>50.286918285086116</v>
      </c>
      <c r="L18" s="306">
        <v>20</v>
      </c>
      <c r="M18" s="90"/>
      <c r="N18" s="80">
        <f t="shared" si="2"/>
        <v>15.8</v>
      </c>
    </row>
    <row r="19" spans="1:14">
      <c r="A19" s="7">
        <v>13</v>
      </c>
      <c r="B19" s="16" t="s">
        <v>33</v>
      </c>
      <c r="C19" s="78">
        <f>уборка1!C19+уборка1!G19+уборка1!O19+уборка1!S19+уборка2!C19+уборка2!G19+уборка2!K19+уборка2!O19+уборка2!S19+уборка2!Y19</f>
        <v>9711</v>
      </c>
      <c r="D19" s="75">
        <f t="shared" si="3"/>
        <v>5934</v>
      </c>
      <c r="E19" s="76">
        <f>уборка1!D19+уборка1!H19+уборка1!P19+уборка1!T19+уборка2!D19+уборка2!H19+уборка2!L19+уборка2!P19+уборка2!T19+уборка2!Z19</f>
        <v>5934</v>
      </c>
      <c r="F19" s="80">
        <v>580</v>
      </c>
      <c r="G19" s="80">
        <f t="shared" si="0"/>
        <v>61.105962310781592</v>
      </c>
      <c r="H19" s="80">
        <f>уборка1!E19+уборка1!I19+уборка1!Q19+уборка1!U19+уборка2!E19+уборка2!I19+уборка2!M19+уборка2!Q19+уборка2!U19+уборка2!AA19</f>
        <v>20863.399999999998</v>
      </c>
      <c r="I19" s="80">
        <v>2088</v>
      </c>
      <c r="J19" s="80">
        <f t="shared" si="1"/>
        <v>36</v>
      </c>
      <c r="K19" s="85">
        <f t="shared" si="4"/>
        <v>35.159083249073134</v>
      </c>
      <c r="L19" s="306">
        <v>18</v>
      </c>
      <c r="M19" s="90"/>
      <c r="N19" s="80">
        <f t="shared" si="2"/>
        <v>32.222222222222221</v>
      </c>
    </row>
    <row r="20" spans="1:14">
      <c r="A20" s="7">
        <v>14</v>
      </c>
      <c r="B20" s="9" t="s">
        <v>35</v>
      </c>
      <c r="C20" s="78">
        <f>уборка1!C20+уборка1!G20+уборка1!O20+уборка1!S20+уборка2!C20+уборка2!G20+уборка2!K20+уборка2!O20+уборка2!S20+уборка2!Y20</f>
        <v>2470</v>
      </c>
      <c r="D20" s="75">
        <f t="shared" si="3"/>
        <v>924</v>
      </c>
      <c r="E20" s="76">
        <f>уборка1!D20+уборка1!H20+уборка1!P20+уборка1!T20+уборка2!D20+уборка2!H20+уборка2!L20+уборка2!P20+уборка2!T20+уборка2!Z20</f>
        <v>924</v>
      </c>
      <c r="F20" s="80">
        <v>171</v>
      </c>
      <c r="G20" s="80">
        <f t="shared" si="0"/>
        <v>37.40890688259109</v>
      </c>
      <c r="H20" s="80">
        <f>уборка1!E20+уборка1!I20+уборка1!Q20+уборка1!U20+уборка2!E20+уборка2!I20+уборка2!M20+уборка2!Q20+уборка2!U20+уборка2!AA20</f>
        <v>3370</v>
      </c>
      <c r="I20" s="80">
        <v>687</v>
      </c>
      <c r="J20" s="80">
        <f t="shared" si="1"/>
        <v>40.175438596491226</v>
      </c>
      <c r="K20" s="85">
        <f t="shared" si="4"/>
        <v>36.471861471861473</v>
      </c>
      <c r="L20" s="306">
        <v>9</v>
      </c>
      <c r="M20" s="90"/>
      <c r="N20" s="80">
        <f t="shared" si="2"/>
        <v>19</v>
      </c>
    </row>
    <row r="21" spans="1:14">
      <c r="A21" s="7">
        <v>15</v>
      </c>
      <c r="B21" s="9" t="s">
        <v>96</v>
      </c>
      <c r="C21" s="78">
        <f>уборка1!C21+уборка1!G21+уборка1!O21+уборка1!S21+уборка2!C21+уборка2!G21+уборка2!K21+уборка2!O21+уборка2!S21+уборка2!Y21</f>
        <v>242</v>
      </c>
      <c r="D21" s="75">
        <f t="shared" si="3"/>
        <v>30</v>
      </c>
      <c r="E21" s="76">
        <f>уборка1!D21+уборка1!H21+уборка1!P21+уборка1!T21+уборка2!D21+уборка2!H21+уборка2!L21+уборка2!P21+уборка2!T21+уборка2!Z21</f>
        <v>30</v>
      </c>
      <c r="F21" s="80"/>
      <c r="G21" s="80">
        <f t="shared" si="0"/>
        <v>12.396694214876034</v>
      </c>
      <c r="H21" s="80">
        <f>уборка1!E21+уборка1!I21+уборка1!Q21+уборка1!U21+уборка2!E21+уборка2!I21+уборка2!M21+уборка2!Q21+уборка2!U21+уборка2!AA21</f>
        <v>79</v>
      </c>
      <c r="I21" s="80"/>
      <c r="J21" s="80" t="e">
        <f t="shared" si="1"/>
        <v>#DIV/0!</v>
      </c>
      <c r="K21" s="85">
        <f t="shared" si="4"/>
        <v>26.333333333333332</v>
      </c>
      <c r="L21" s="306"/>
      <c r="M21" s="90"/>
      <c r="N21" s="80" t="e">
        <f t="shared" si="2"/>
        <v>#DIV/0!</v>
      </c>
    </row>
    <row r="22" spans="1:14">
      <c r="A22" s="7">
        <v>16</v>
      </c>
      <c r="B22" s="9" t="s">
        <v>98</v>
      </c>
      <c r="C22" s="78">
        <f>уборка1!C22+уборка1!G22+уборка1!O22+уборка1!S22+уборка2!C22+уборка2!G22+уборка2!K22+уборка2!O22+уборка2!S22+уборка2!Y22</f>
        <v>1358</v>
      </c>
      <c r="D22" s="75">
        <f t="shared" si="3"/>
        <v>720</v>
      </c>
      <c r="E22" s="76">
        <f>уборка1!D22+уборка1!H22+уборка1!P22+уборка1!T22+уборка2!D22+уборка2!H22+уборка2!L22+уборка2!P22+уборка2!T22+уборка2!Z22</f>
        <v>720</v>
      </c>
      <c r="F22" s="80">
        <v>61</v>
      </c>
      <c r="G22" s="80">
        <f t="shared" si="0"/>
        <v>53.019145802650961</v>
      </c>
      <c r="H22" s="80">
        <f>уборка1!E22+уборка1!I22+уборка1!Q22+уборка1!U22+уборка2!E22+уборка2!I22+уборка2!M22+уборка2!Q22+уборка2!U22+уборка2!AA22</f>
        <v>3397</v>
      </c>
      <c r="I22" s="80">
        <v>353</v>
      </c>
      <c r="J22" s="80">
        <f t="shared" si="1"/>
        <v>57.868852459016395</v>
      </c>
      <c r="K22" s="85">
        <f t="shared" si="4"/>
        <v>47.180555555555557</v>
      </c>
      <c r="L22" s="86">
        <v>3</v>
      </c>
      <c r="M22" s="90"/>
      <c r="N22" s="80">
        <f t="shared" si="2"/>
        <v>20.333333333333332</v>
      </c>
    </row>
    <row r="23" spans="1:14">
      <c r="A23" s="7">
        <v>17</v>
      </c>
      <c r="B23" s="9" t="s">
        <v>108</v>
      </c>
      <c r="C23" s="78">
        <f>уборка1!C23+уборка1!G23+уборка1!O23+уборка1!S23+уборка2!C23+уборка2!G23+уборка2!K23+уборка2!O23+уборка2!S23+уборка2!Y23</f>
        <v>6038.9</v>
      </c>
      <c r="D23" s="75">
        <f t="shared" si="3"/>
        <v>2148.4</v>
      </c>
      <c r="E23" s="76">
        <f>уборка1!D23+уборка1!H23+уборка1!P23+уборка1!T23+уборка2!D23+уборка2!H23+уборка2!L23+уборка2!P23+уборка2!T23+уборка2!Z23</f>
        <v>2148.4</v>
      </c>
      <c r="F23" s="80"/>
      <c r="G23" s="80">
        <f t="shared" si="0"/>
        <v>35.576015499511506</v>
      </c>
      <c r="H23" s="80">
        <f>уборка1!E23+уборка1!I23+уборка1!Q23+уборка1!U23+уборка2!E23+уборка2!I23+уборка2!M23+уборка2!Q23+уборка2!U23+уборка2!AA23</f>
        <v>7638.2</v>
      </c>
      <c r="I23" s="80"/>
      <c r="J23" s="80" t="e">
        <f t="shared" si="1"/>
        <v>#DIV/0!</v>
      </c>
      <c r="K23" s="85">
        <f t="shared" si="4"/>
        <v>35.552969651833919</v>
      </c>
      <c r="L23" s="86"/>
      <c r="M23" s="90"/>
      <c r="N23" s="80" t="e">
        <f t="shared" si="2"/>
        <v>#DIV/0!</v>
      </c>
    </row>
    <row r="24" spans="1:14">
      <c r="A24" s="7">
        <v>18</v>
      </c>
      <c r="B24" s="9" t="s">
        <v>119</v>
      </c>
      <c r="C24" s="78">
        <f>уборка1!C24+уборка1!G24+уборка1!O24+уборка1!S24+уборка2!C24+уборка2!G24+уборка2!K24+уборка2!O24+уборка2!S24+уборка2!Y24</f>
        <v>3563.48</v>
      </c>
      <c r="D24" s="75">
        <f t="shared" si="3"/>
        <v>2472.69</v>
      </c>
      <c r="E24" s="76">
        <f>уборка1!D24+уборка1!H24+уборка1!P24+уборка1!T24+уборка2!D24+уборка2!H24+уборка2!L24+уборка2!P24+уборка2!T24+уборка2!Z24</f>
        <v>2472.69</v>
      </c>
      <c r="F24" s="80">
        <v>249</v>
      </c>
      <c r="G24" s="80">
        <f t="shared" si="0"/>
        <v>69.389753836137714</v>
      </c>
      <c r="H24" s="80">
        <f>уборка1!E24+уборка1!I24+уборка1!Q24+уборка1!U24+уборка2!E24+уборка2!I24+уборка2!M24+уборка2!Q24+уборка2!U24+уборка2!AA24</f>
        <v>11647.4</v>
      </c>
      <c r="I24" s="80">
        <v>1076.5</v>
      </c>
      <c r="J24" s="80">
        <f t="shared" si="1"/>
        <v>43.232931726907623</v>
      </c>
      <c r="K24" s="85">
        <f t="shared" si="4"/>
        <v>47.104165908383173</v>
      </c>
      <c r="L24" s="86">
        <v>8</v>
      </c>
      <c r="M24" s="90"/>
      <c r="N24" s="80">
        <f t="shared" si="2"/>
        <v>31.125</v>
      </c>
    </row>
    <row r="25" spans="1:14">
      <c r="A25" s="7">
        <v>19</v>
      </c>
      <c r="B25" s="9" t="s">
        <v>107</v>
      </c>
      <c r="C25" s="78">
        <f>уборка1!C25+уборка1!G25+уборка1!O25+уборка1!S25+уборка2!C25+уборка2!G25+уборка2!K25+уборка2!O25+уборка2!S25+уборка2!Y25</f>
        <v>1596.1499999999999</v>
      </c>
      <c r="D25" s="75">
        <f t="shared" si="3"/>
        <v>870</v>
      </c>
      <c r="E25" s="76">
        <f>уборка1!D25+уборка1!H25+уборка1!P25+уборка1!T25+уборка2!D25+уборка2!H25+уборка2!L25+уборка2!P25+уборка2!T25+уборка2!Z25</f>
        <v>870</v>
      </c>
      <c r="F25" s="133"/>
      <c r="G25" s="80">
        <f t="shared" si="0"/>
        <v>54.50615543651913</v>
      </c>
      <c r="H25" s="80">
        <f>уборка1!E25+уборка1!I25+уборка1!Q25+уборка1!U25+уборка2!E25+уборка2!I25+уборка2!M25+уборка2!Q25+уборка2!U25+уборка2!AA25</f>
        <v>3319</v>
      </c>
      <c r="I25" s="80"/>
      <c r="J25" s="80" t="e">
        <f t="shared" si="1"/>
        <v>#DIV/0!</v>
      </c>
      <c r="K25" s="85">
        <f t="shared" si="4"/>
        <v>38.149425287356323</v>
      </c>
      <c r="L25" s="86"/>
      <c r="M25" s="90"/>
      <c r="N25" s="80" t="e">
        <f t="shared" si="2"/>
        <v>#DIV/0!</v>
      </c>
    </row>
    <row r="26" spans="1:14">
      <c r="A26" s="7">
        <v>20</v>
      </c>
      <c r="B26" s="9" t="s">
        <v>38</v>
      </c>
      <c r="C26" s="78">
        <f>уборка1!C26+уборка1!G26+уборка1!O26+уборка1!S26+уборка2!C26+уборка2!G26+уборка2!K26+уборка2!O26+уборка2!S26+уборка2!Y26</f>
        <v>712</v>
      </c>
      <c r="D26" s="78">
        <f t="shared" si="3"/>
        <v>712</v>
      </c>
      <c r="E26" s="82">
        <f>уборка1!D26+уборка1!H26+уборка1!P26+уборка1!T26+уборка2!D26+уборка2!H26+уборка2!L26+уборка2!P26+уборка2!T26+уборка2!Z26</f>
        <v>712</v>
      </c>
      <c r="F26" s="87">
        <v>712</v>
      </c>
      <c r="G26" s="79">
        <f t="shared" si="0"/>
        <v>100</v>
      </c>
      <c r="H26" s="79">
        <f>уборка1!E26+уборка1!I26+уборка1!Q26+уборка1!U26+уборка2!E26+уборка2!I26+уборка2!M26+уборка2!Q26+уборка2!U26+уборка2!AA26</f>
        <v>2848</v>
      </c>
      <c r="I26" s="87">
        <v>2848</v>
      </c>
      <c r="J26" s="79">
        <f t="shared" si="1"/>
        <v>40</v>
      </c>
      <c r="K26" s="325">
        <f t="shared" si="4"/>
        <v>40</v>
      </c>
      <c r="L26" s="332">
        <v>8</v>
      </c>
      <c r="M26" s="333"/>
      <c r="N26" s="79">
        <f t="shared" si="2"/>
        <v>89</v>
      </c>
    </row>
    <row r="27" spans="1:14">
      <c r="A27" s="7">
        <v>21</v>
      </c>
      <c r="B27" s="10" t="s">
        <v>39</v>
      </c>
      <c r="C27" s="78">
        <f>уборка1!C27+уборка1!G27+уборка1!O27+уборка1!S27+уборка2!C27+уборка2!G27+уборка2!K27+уборка2!O27+уборка2!S27+уборка2!Y27</f>
        <v>96278.53</v>
      </c>
      <c r="D27" s="75">
        <f t="shared" si="3"/>
        <v>58614.99</v>
      </c>
      <c r="E27" s="76">
        <f>уборка1!D27+уборка1!H27+уборка1!P27+уборка1!T27+уборка2!D27+уборка2!H27+уборка2!L27+уборка2!P27+уборка2!T27+уборка2!Z27</f>
        <v>58614.99</v>
      </c>
      <c r="F27" s="88">
        <f>SUM(F7:F26)</f>
        <v>5289.5</v>
      </c>
      <c r="G27" s="80">
        <f t="shared" si="0"/>
        <v>60.880644937142272</v>
      </c>
      <c r="H27" s="80">
        <f>уборка1!E27+уборка1!I27+уборка1!Q27+уборка1!U27+уборка2!E27+уборка2!I27+уборка2!M27+уборка2!Q27+уборка2!U27+уборка2!AA27</f>
        <v>235206.80000000002</v>
      </c>
      <c r="I27" s="88">
        <f>SUM(I7:I26)</f>
        <v>20475.5</v>
      </c>
      <c r="J27" s="80">
        <f t="shared" si="1"/>
        <v>38.709707911900935</v>
      </c>
      <c r="K27" s="85">
        <f t="shared" si="4"/>
        <v>40.127414506084534</v>
      </c>
      <c r="L27" s="89">
        <f>SUM(L7:L26)</f>
        <v>191</v>
      </c>
      <c r="M27" s="90"/>
      <c r="N27" s="80">
        <f t="shared" si="2"/>
        <v>27.693717277486911</v>
      </c>
    </row>
    <row r="28" spans="1:14">
      <c r="A28" s="7">
        <v>22</v>
      </c>
      <c r="B28" s="9" t="s">
        <v>40</v>
      </c>
      <c r="C28" s="78">
        <f>уборка1!C28+уборка1!G28+уборка1!O28+уборка1!S28+уборка2!C28+уборка2!G28+уборка2!K28+уборка2!O28+уборка2!S28+уборка2!Y28</f>
        <v>24615</v>
      </c>
      <c r="D28" s="75">
        <f t="shared" si="3"/>
        <v>12815</v>
      </c>
      <c r="E28" s="76">
        <f>уборка1!D28+уборка1!H28+уборка1!P28+уборка1!T28+уборка2!D28+уборка2!H28+уборка2!L28+уборка2!P28+уборка2!T28+уборка2!Z28</f>
        <v>12815</v>
      </c>
      <c r="F28" s="88">
        <v>1241</v>
      </c>
      <c r="G28" s="80">
        <f t="shared" si="0"/>
        <v>52.061750964858824</v>
      </c>
      <c r="H28" s="80">
        <f>уборка1!E28+уборка1!I28+уборка1!Q28+уборка1!U28+уборка2!E28+уборка2!I28+уборка2!M28+уборка2!Q28+уборка2!U28+уборка2!AA28</f>
        <v>46044</v>
      </c>
      <c r="I28" s="80">
        <v>5880</v>
      </c>
      <c r="J28" s="80">
        <f t="shared" si="1"/>
        <v>47.381144238517329</v>
      </c>
      <c r="K28" s="85">
        <f t="shared" si="4"/>
        <v>35.929769801014437</v>
      </c>
      <c r="L28" s="89">
        <v>82</v>
      </c>
      <c r="M28" s="90">
        <v>1714</v>
      </c>
      <c r="N28" s="80">
        <f t="shared" si="2"/>
        <v>15.134146341463415</v>
      </c>
    </row>
    <row r="29" spans="1:14">
      <c r="A29" s="7">
        <v>23</v>
      </c>
      <c r="B29" s="9" t="s">
        <v>41</v>
      </c>
      <c r="C29" s="78">
        <f>уборка1!C29+уборка1!G29+уборка1!O29+уборка1!S29+уборка2!C29+уборка2!G29+уборка2!K29+уборка2!O29+уборка2!S29+уборка2!Y29</f>
        <v>867</v>
      </c>
      <c r="D29" s="75">
        <f t="shared" si="3"/>
        <v>452</v>
      </c>
      <c r="E29" s="76">
        <f>уборка1!D29+уборка1!H29+уборка1!P29+уборка1!T29+уборка2!D29+уборка2!H29+уборка2!L29+уборка2!P29+уборка2!T29+уборка2!Z29</f>
        <v>452</v>
      </c>
      <c r="F29" s="157"/>
      <c r="G29" s="80">
        <f t="shared" si="0"/>
        <v>52.133794694348325</v>
      </c>
      <c r="H29" s="80">
        <f>уборка1!E29+уборка1!I29+уборка1!Q29+уборка1!U29+уборка2!E29+уборка2!I29+уборка2!M29+уборка2!Q29+уборка2!U29+уборка2!AA29</f>
        <v>1919.8</v>
      </c>
      <c r="I29" s="157"/>
      <c r="J29" s="80" t="e">
        <f t="shared" si="1"/>
        <v>#DIV/0!</v>
      </c>
      <c r="K29" s="85">
        <f t="shared" si="4"/>
        <v>42.473451327433629</v>
      </c>
      <c r="L29" s="309"/>
      <c r="M29" s="310"/>
      <c r="N29" s="80" t="e">
        <f t="shared" si="2"/>
        <v>#DIV/0!</v>
      </c>
    </row>
    <row r="30" spans="1:14">
      <c r="A30" s="7">
        <v>24</v>
      </c>
      <c r="B30" s="10" t="s">
        <v>42</v>
      </c>
      <c r="C30" s="78">
        <f>уборка1!C30+уборка1!G30+уборка1!O30+уборка1!S30+уборка2!C30+уборка2!G30+уборка2!K30+уборка2!O30+уборка2!S30+уборка2!Y30</f>
        <v>121760.53</v>
      </c>
      <c r="D30" s="75">
        <f t="shared" si="3"/>
        <v>71881.989999999991</v>
      </c>
      <c r="E30" s="76">
        <f>уборка1!D30+уборка1!H30+уборка1!P30+уборка1!T30+уборка2!D30+уборка2!H30+уборка2!L30+уборка2!P30+уборка2!T30+уборка2!Z30</f>
        <v>71881.989999999991</v>
      </c>
      <c r="F30" s="80">
        <f>SUM(F27:F29)</f>
        <v>6530.5</v>
      </c>
      <c r="G30" s="80">
        <f t="shared" si="0"/>
        <v>59.035542962896095</v>
      </c>
      <c r="H30" s="80">
        <f>уборка1!E30+уборка1!I30+уборка1!Q30+уборка1!U30+уборка2!E30+уборка2!I30+уборка2!M30+уборка2!Q30+уборка2!U30+уборка2!AA30</f>
        <v>283170.60000000003</v>
      </c>
      <c r="I30" s="80">
        <f>SUM(I27:I29)</f>
        <v>26355.5</v>
      </c>
      <c r="J30" s="80">
        <f t="shared" si="1"/>
        <v>40.357553020442538</v>
      </c>
      <c r="K30" s="85">
        <f t="shared" si="4"/>
        <v>39.393817561255617</v>
      </c>
      <c r="L30" s="86">
        <f>SUM(L27:L29)</f>
        <v>273</v>
      </c>
      <c r="M30" s="90"/>
      <c r="N30" s="80">
        <f t="shared" si="2"/>
        <v>23.92124542124542</v>
      </c>
    </row>
    <row r="31" spans="1:14">
      <c r="A31" s="194">
        <v>25</v>
      </c>
      <c r="B31" s="10">
        <v>2020</v>
      </c>
      <c r="C31" s="78">
        <v>106004.2</v>
      </c>
      <c r="D31" s="75">
        <f t="shared" si="3"/>
        <v>104689.1</v>
      </c>
      <c r="E31" s="76">
        <f>уборка1!D31+уборка1!H31+уборка1!P31+уборка1!T31+уборка2!D31+уборка2!H31+уборка2!L31+уборка2!P31+уборка2!T31+уборка2!Z31</f>
        <v>104689.1</v>
      </c>
      <c r="F31" s="80"/>
      <c r="G31" s="80">
        <f t="shared" si="0"/>
        <v>98.75938877893519</v>
      </c>
      <c r="H31" s="80">
        <v>195548.2</v>
      </c>
      <c r="I31" s="311"/>
      <c r="J31" s="80" t="e">
        <f t="shared" si="1"/>
        <v>#DIV/0!</v>
      </c>
      <c r="K31" s="85">
        <f t="shared" si="4"/>
        <v>18.678945563578253</v>
      </c>
      <c r="L31" s="311"/>
      <c r="M31" s="311"/>
      <c r="N31" s="80" t="e">
        <f t="shared" si="2"/>
        <v>#DIV/0!</v>
      </c>
    </row>
    <row r="32" spans="1:14">
      <c r="H32" s="226"/>
    </row>
    <row r="33" spans="8:8">
      <c r="H33" s="226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F20" sqref="F20"/>
    </sheetView>
  </sheetViews>
  <sheetFormatPr defaultRowHeight="15"/>
  <cols>
    <col min="1" max="1" width="3.140625" customWidth="1"/>
    <col min="2" max="2" width="24.7109375" customWidth="1"/>
    <col min="3" max="3" width="6.85546875" customWidth="1"/>
    <col min="4" max="4" width="9.14062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45" t="s">
        <v>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</row>
    <row r="2" spans="1:22" ht="15.75" customHeight="1">
      <c r="A2" s="345" t="s">
        <v>115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spans="1:22" ht="14.25" customHeight="1">
      <c r="A3" s="359" t="s">
        <v>163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</row>
    <row r="4" spans="1:22">
      <c r="A4" s="2"/>
      <c r="B4" s="12"/>
      <c r="C4" s="98" t="s">
        <v>43</v>
      </c>
      <c r="D4" s="347" t="s">
        <v>44</v>
      </c>
      <c r="E4" s="348"/>
      <c r="F4" s="349"/>
      <c r="G4" s="92" t="s">
        <v>43</v>
      </c>
      <c r="H4" s="350" t="s">
        <v>99</v>
      </c>
      <c r="I4" s="351"/>
      <c r="J4" s="352"/>
      <c r="K4" s="99" t="s">
        <v>43</v>
      </c>
      <c r="L4" s="350" t="s">
        <v>101</v>
      </c>
      <c r="M4" s="351"/>
      <c r="N4" s="352"/>
      <c r="O4" s="100" t="s">
        <v>43</v>
      </c>
      <c r="P4" s="342" t="s">
        <v>102</v>
      </c>
      <c r="Q4" s="343"/>
      <c r="R4" s="344"/>
      <c r="S4" s="101" t="s">
        <v>43</v>
      </c>
      <c r="T4" s="347" t="s">
        <v>45</v>
      </c>
      <c r="U4" s="348"/>
      <c r="V4" s="349"/>
    </row>
    <row r="5" spans="1:22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10"/>
      <c r="T5" s="103" t="s">
        <v>46</v>
      </c>
      <c r="U5" s="104" t="s">
        <v>47</v>
      </c>
      <c r="V5" s="103" t="s">
        <v>48</v>
      </c>
    </row>
    <row r="6" spans="1:22" ht="11.25" customHeight="1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20"/>
      <c r="T6" s="112" t="s">
        <v>49</v>
      </c>
      <c r="U6" s="113" t="s">
        <v>49</v>
      </c>
      <c r="V6" s="112" t="s">
        <v>50</v>
      </c>
    </row>
    <row r="7" spans="1:22">
      <c r="A7" s="8">
        <v>1</v>
      </c>
      <c r="B7" s="15" t="s">
        <v>51</v>
      </c>
      <c r="C7" s="322">
        <v>789</v>
      </c>
      <c r="D7" s="83">
        <v>789</v>
      </c>
      <c r="E7" s="84">
        <v>1780.4</v>
      </c>
      <c r="F7" s="122">
        <f>E7/D7*10</f>
        <v>22.565272496831433</v>
      </c>
      <c r="G7" s="105"/>
      <c r="H7" s="123"/>
      <c r="I7" s="124"/>
      <c r="J7" s="127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133" t="e">
        <f t="shared" ref="R7:R31" si="0">Q7/P7*10</f>
        <v>#DIV/0!</v>
      </c>
      <c r="S7" s="123"/>
      <c r="T7" s="123"/>
      <c r="U7" s="124"/>
      <c r="V7" s="127" t="e">
        <f>U7/T7*10</f>
        <v>#DIV/0!</v>
      </c>
    </row>
    <row r="8" spans="1:22">
      <c r="A8" s="7">
        <v>2</v>
      </c>
      <c r="B8" s="9" t="s">
        <v>52</v>
      </c>
      <c r="C8" s="235">
        <v>4150</v>
      </c>
      <c r="D8" s="86">
        <v>2232</v>
      </c>
      <c r="E8" s="133">
        <v>6689.4</v>
      </c>
      <c r="F8" s="148">
        <f>E8/D8*10</f>
        <v>29.97043010752688</v>
      </c>
      <c r="G8" s="127"/>
      <c r="H8" s="127"/>
      <c r="I8" s="128"/>
      <c r="J8" s="127" t="e">
        <f t="shared" ref="J8:J31" si="1">I8/H8*10</f>
        <v>#DIV/0!</v>
      </c>
      <c r="K8" s="125"/>
      <c r="L8" s="125"/>
      <c r="M8" s="97"/>
      <c r="N8" s="129" t="e">
        <f t="shared" ref="N8:N31" si="2">M8/L8*10</f>
        <v>#DIV/0!</v>
      </c>
      <c r="O8" s="82"/>
      <c r="P8" s="76"/>
      <c r="Q8" s="76"/>
      <c r="R8" s="133" t="e">
        <f t="shared" si="0"/>
        <v>#DIV/0!</v>
      </c>
      <c r="S8" s="127"/>
      <c r="T8" s="127"/>
      <c r="U8" s="128"/>
      <c r="V8" s="127" t="e">
        <f t="shared" ref="V8:V27" si="3">U8/T8*10</f>
        <v>#DIV/0!</v>
      </c>
    </row>
    <row r="9" spans="1:22">
      <c r="A9" s="7">
        <v>3</v>
      </c>
      <c r="B9" s="9" t="s">
        <v>53</v>
      </c>
      <c r="C9" s="100">
        <v>2500</v>
      </c>
      <c r="D9" s="130">
        <v>2500</v>
      </c>
      <c r="E9" s="131">
        <v>12353.6</v>
      </c>
      <c r="F9" s="122">
        <f t="shared" ref="F9:F31" si="4">E9/D9*10</f>
        <v>49.414400000000001</v>
      </c>
      <c r="G9" s="114"/>
      <c r="H9" s="127"/>
      <c r="I9" s="159"/>
      <c r="J9" s="127" t="e">
        <f t="shared" si="1"/>
        <v>#DIV/0!</v>
      </c>
      <c r="K9" s="114"/>
      <c r="L9" s="127"/>
      <c r="M9" s="128"/>
      <c r="N9" s="129" t="e">
        <f t="shared" si="2"/>
        <v>#DIV/0!</v>
      </c>
      <c r="O9" s="82"/>
      <c r="P9" s="76"/>
      <c r="Q9" s="133"/>
      <c r="R9" s="133" t="e">
        <f t="shared" si="0"/>
        <v>#DIV/0!</v>
      </c>
      <c r="S9" s="127"/>
      <c r="T9" s="127"/>
      <c r="U9" s="159"/>
      <c r="V9" s="127" t="e">
        <f t="shared" si="3"/>
        <v>#DIV/0!</v>
      </c>
    </row>
    <row r="10" spans="1:22">
      <c r="A10" s="7">
        <v>4</v>
      </c>
      <c r="B10" s="9" t="s">
        <v>158</v>
      </c>
      <c r="C10" s="256">
        <v>2568</v>
      </c>
      <c r="D10" s="76">
        <v>561</v>
      </c>
      <c r="E10" s="158">
        <v>2244</v>
      </c>
      <c r="F10" s="148">
        <f t="shared" si="4"/>
        <v>40</v>
      </c>
      <c r="G10" s="78">
        <v>409</v>
      </c>
      <c r="H10" s="78">
        <v>409</v>
      </c>
      <c r="I10" s="136">
        <v>1763</v>
      </c>
      <c r="J10" s="122">
        <f t="shared" si="1"/>
        <v>43.105134474327627</v>
      </c>
      <c r="K10" s="78"/>
      <c r="L10" s="78"/>
      <c r="M10" s="137"/>
      <c r="N10" s="129" t="e">
        <f t="shared" si="2"/>
        <v>#DIV/0!</v>
      </c>
      <c r="O10" s="82">
        <v>794</v>
      </c>
      <c r="P10" s="82">
        <v>794</v>
      </c>
      <c r="Q10" s="82">
        <v>2899</v>
      </c>
      <c r="R10" s="84">
        <f t="shared" si="0"/>
        <v>36.511335012594458</v>
      </c>
      <c r="S10" s="141"/>
      <c r="T10" s="258"/>
      <c r="U10" s="163"/>
      <c r="V10" s="148" t="e">
        <f t="shared" si="3"/>
        <v>#DIV/0!</v>
      </c>
    </row>
    <row r="11" spans="1:22">
      <c r="A11" s="7">
        <v>5</v>
      </c>
      <c r="B11" s="9" t="s">
        <v>54</v>
      </c>
      <c r="C11" s="235">
        <v>3672</v>
      </c>
      <c r="D11" s="76">
        <v>2597</v>
      </c>
      <c r="E11" s="158">
        <v>12385.2</v>
      </c>
      <c r="F11" s="148">
        <f t="shared" si="4"/>
        <v>47.690412013862151</v>
      </c>
      <c r="G11" s="138">
        <v>288</v>
      </c>
      <c r="H11" s="138">
        <v>288</v>
      </c>
      <c r="I11" s="126">
        <v>1534</v>
      </c>
      <c r="J11" s="125">
        <f t="shared" si="1"/>
        <v>53.263888888888893</v>
      </c>
      <c r="K11" s="138"/>
      <c r="L11" s="138"/>
      <c r="M11" s="126"/>
      <c r="N11" s="129" t="e">
        <f t="shared" si="2"/>
        <v>#DIV/0!</v>
      </c>
      <c r="O11" s="82">
        <v>1238</v>
      </c>
      <c r="P11" s="82">
        <v>1238</v>
      </c>
      <c r="Q11" s="82">
        <v>4723.8999999999996</v>
      </c>
      <c r="R11" s="84">
        <f t="shared" si="0"/>
        <v>38.157512116316639</v>
      </c>
      <c r="S11" s="259"/>
      <c r="T11" s="259"/>
      <c r="U11" s="260"/>
      <c r="V11" s="148" t="e">
        <f t="shared" si="3"/>
        <v>#DIV/0!</v>
      </c>
    </row>
    <row r="12" spans="1:22">
      <c r="A12" s="7">
        <v>6</v>
      </c>
      <c r="B12" s="9" t="s">
        <v>26</v>
      </c>
      <c r="C12" s="235">
        <v>14433</v>
      </c>
      <c r="D12" s="76">
        <v>9629</v>
      </c>
      <c r="E12" s="266">
        <v>38658.1</v>
      </c>
      <c r="F12" s="148">
        <f t="shared" si="4"/>
        <v>40.147575033752211</v>
      </c>
      <c r="G12" s="82">
        <v>1991</v>
      </c>
      <c r="H12" s="82">
        <v>1991</v>
      </c>
      <c r="I12" s="326">
        <v>8953.6</v>
      </c>
      <c r="J12" s="125">
        <f t="shared" si="1"/>
        <v>44.970366649924657</v>
      </c>
      <c r="K12" s="82"/>
      <c r="L12" s="82"/>
      <c r="M12" s="132"/>
      <c r="N12" s="129" t="e">
        <f t="shared" si="2"/>
        <v>#DIV/0!</v>
      </c>
      <c r="O12" s="82">
        <v>5763</v>
      </c>
      <c r="P12" s="82">
        <v>5763</v>
      </c>
      <c r="Q12" s="82">
        <v>23857.4</v>
      </c>
      <c r="R12" s="84">
        <f t="shared" si="0"/>
        <v>41.397536005552666</v>
      </c>
      <c r="S12" s="127"/>
      <c r="T12" s="127"/>
      <c r="U12" s="159"/>
      <c r="V12" s="148" t="e">
        <f t="shared" si="3"/>
        <v>#DIV/0!</v>
      </c>
    </row>
    <row r="13" spans="1:22">
      <c r="A13" s="7">
        <v>7</v>
      </c>
      <c r="B13" s="9" t="s">
        <v>27</v>
      </c>
      <c r="C13" s="323">
        <v>671</v>
      </c>
      <c r="D13" s="82">
        <v>671</v>
      </c>
      <c r="E13" s="135">
        <v>1716</v>
      </c>
      <c r="F13" s="122">
        <f t="shared" si="4"/>
        <v>25.57377049180328</v>
      </c>
      <c r="G13" s="76"/>
      <c r="H13" s="76"/>
      <c r="I13" s="128"/>
      <c r="J13" s="127" t="e">
        <f t="shared" si="1"/>
        <v>#DIV/0!</v>
      </c>
      <c r="K13" s="82"/>
      <c r="L13" s="82"/>
      <c r="M13" s="97"/>
      <c r="N13" s="129" t="e">
        <f t="shared" si="2"/>
        <v>#DIV/0!</v>
      </c>
      <c r="O13" s="76"/>
      <c r="P13" s="76"/>
      <c r="Q13" s="76"/>
      <c r="R13" s="133" t="e">
        <f t="shared" si="0"/>
        <v>#DIV/0!</v>
      </c>
      <c r="S13" s="127"/>
      <c r="T13" s="127"/>
      <c r="U13" s="128"/>
      <c r="V13" s="127" t="e">
        <f t="shared" si="3"/>
        <v>#DIV/0!</v>
      </c>
    </row>
    <row r="14" spans="1:22">
      <c r="A14" s="7">
        <v>8</v>
      </c>
      <c r="B14" s="9" t="s">
        <v>28</v>
      </c>
      <c r="C14" s="235">
        <v>4649</v>
      </c>
      <c r="D14" s="76">
        <v>2164.5</v>
      </c>
      <c r="E14" s="266">
        <v>7185.8</v>
      </c>
      <c r="F14" s="148">
        <f t="shared" si="4"/>
        <v>33.198429198429203</v>
      </c>
      <c r="G14" s="75"/>
      <c r="H14" s="75"/>
      <c r="I14" s="140"/>
      <c r="J14" s="148" t="e">
        <f t="shared" si="1"/>
        <v>#DIV/0!</v>
      </c>
      <c r="K14" s="78"/>
      <c r="L14" s="75"/>
      <c r="M14" s="140"/>
      <c r="N14" s="129" t="e">
        <f t="shared" si="2"/>
        <v>#DIV/0!</v>
      </c>
      <c r="O14" s="76">
        <v>1405.3</v>
      </c>
      <c r="P14" s="76">
        <v>1403.8</v>
      </c>
      <c r="Q14" s="133">
        <v>4963.3999999999996</v>
      </c>
      <c r="R14" s="133">
        <f t="shared" si="0"/>
        <v>35.356888445647527</v>
      </c>
      <c r="S14" s="141"/>
      <c r="T14" s="141"/>
      <c r="U14" s="140"/>
      <c r="V14" s="127" t="e">
        <f t="shared" si="3"/>
        <v>#DIV/0!</v>
      </c>
    </row>
    <row r="15" spans="1:22">
      <c r="A15" s="7">
        <v>9</v>
      </c>
      <c r="B15" s="9" t="s">
        <v>29</v>
      </c>
      <c r="C15" s="257">
        <v>4776.7</v>
      </c>
      <c r="D15" s="76">
        <v>641.1</v>
      </c>
      <c r="E15" s="158">
        <v>2662.5</v>
      </c>
      <c r="F15" s="148">
        <f t="shared" si="4"/>
        <v>41.530182498830129</v>
      </c>
      <c r="G15" s="73">
        <v>42.5</v>
      </c>
      <c r="H15" s="73"/>
      <c r="I15" s="124"/>
      <c r="J15" s="127" t="e">
        <f t="shared" si="1"/>
        <v>#DIV/0!</v>
      </c>
      <c r="K15" s="138"/>
      <c r="L15" s="73"/>
      <c r="M15" s="124"/>
      <c r="N15" s="129" t="e">
        <f t="shared" si="2"/>
        <v>#DIV/0!</v>
      </c>
      <c r="O15" s="84">
        <v>974.5</v>
      </c>
      <c r="P15" s="82">
        <v>974.5</v>
      </c>
      <c r="Q15" s="84">
        <v>3457.6</v>
      </c>
      <c r="R15" s="84">
        <f t="shared" si="0"/>
        <v>35.480759363776293</v>
      </c>
      <c r="S15" s="127"/>
      <c r="T15" s="127"/>
      <c r="U15" s="128"/>
      <c r="V15" s="127" t="e">
        <f t="shared" si="3"/>
        <v>#DIV/0!</v>
      </c>
    </row>
    <row r="16" spans="1:22">
      <c r="A16" s="7">
        <v>10</v>
      </c>
      <c r="B16" s="9" t="s">
        <v>30</v>
      </c>
      <c r="C16" s="235">
        <v>3983</v>
      </c>
      <c r="D16" s="76">
        <v>1524</v>
      </c>
      <c r="E16" s="158">
        <v>8100.5</v>
      </c>
      <c r="F16" s="148">
        <f t="shared" si="4"/>
        <v>53.152887139107612</v>
      </c>
      <c r="G16" s="82">
        <v>1176</v>
      </c>
      <c r="H16" s="82">
        <v>1176</v>
      </c>
      <c r="I16" s="329">
        <v>6742</v>
      </c>
      <c r="J16" s="122">
        <f t="shared" si="1"/>
        <v>57.329931972789119</v>
      </c>
      <c r="K16" s="82"/>
      <c r="L16" s="82"/>
      <c r="M16" s="97"/>
      <c r="N16" s="129" t="e">
        <f t="shared" si="2"/>
        <v>#DIV/0!</v>
      </c>
      <c r="O16" s="82">
        <v>2133</v>
      </c>
      <c r="P16" s="82">
        <v>2133</v>
      </c>
      <c r="Q16" s="82">
        <v>6848.6</v>
      </c>
      <c r="R16" s="84">
        <f t="shared" si="0"/>
        <v>32.107829348335677</v>
      </c>
      <c r="S16" s="141"/>
      <c r="T16" s="141"/>
      <c r="U16" s="163"/>
      <c r="V16" s="148" t="e">
        <f t="shared" si="3"/>
        <v>#DIV/0!</v>
      </c>
    </row>
    <row r="17" spans="1:22">
      <c r="A17" s="7">
        <v>11</v>
      </c>
      <c r="B17" s="9" t="s">
        <v>31</v>
      </c>
      <c r="C17" s="235">
        <v>2141</v>
      </c>
      <c r="D17" s="76">
        <v>392</v>
      </c>
      <c r="E17" s="158">
        <v>1658.1</v>
      </c>
      <c r="F17" s="148">
        <f t="shared" si="4"/>
        <v>42.298469387755098</v>
      </c>
      <c r="G17" s="73"/>
      <c r="H17" s="138"/>
      <c r="I17" s="126"/>
      <c r="J17" s="127" t="e">
        <f t="shared" si="1"/>
        <v>#DIV/0!</v>
      </c>
      <c r="K17" s="138"/>
      <c r="L17" s="138"/>
      <c r="M17" s="126"/>
      <c r="N17" s="129" t="e">
        <f t="shared" si="2"/>
        <v>#DIV/0!</v>
      </c>
      <c r="O17" s="82">
        <v>1375</v>
      </c>
      <c r="P17" s="82">
        <v>1375</v>
      </c>
      <c r="Q17" s="82">
        <v>4322.7</v>
      </c>
      <c r="R17" s="84">
        <f t="shared" si="0"/>
        <v>31.43781818181818</v>
      </c>
      <c r="S17" s="127"/>
      <c r="T17" s="127"/>
      <c r="U17" s="159"/>
      <c r="V17" s="148" t="e">
        <f t="shared" si="3"/>
        <v>#DIV/0!</v>
      </c>
    </row>
    <row r="18" spans="1:22">
      <c r="A18" s="7">
        <v>12</v>
      </c>
      <c r="B18" s="9" t="s">
        <v>32</v>
      </c>
      <c r="C18" s="235">
        <v>4369</v>
      </c>
      <c r="D18" s="76">
        <v>340</v>
      </c>
      <c r="E18" s="158">
        <v>1763.1</v>
      </c>
      <c r="F18" s="148">
        <f t="shared" si="4"/>
        <v>51.85588235294118</v>
      </c>
      <c r="G18" s="82">
        <v>1037</v>
      </c>
      <c r="H18" s="82">
        <v>1037</v>
      </c>
      <c r="I18" s="330">
        <v>6175.6</v>
      </c>
      <c r="J18" s="114">
        <f t="shared" si="1"/>
        <v>59.552555448408874</v>
      </c>
      <c r="K18" s="82"/>
      <c r="L18" s="82"/>
      <c r="M18" s="97"/>
      <c r="N18" s="129" t="e">
        <f t="shared" si="2"/>
        <v>#DIV/0!</v>
      </c>
      <c r="O18" s="82">
        <v>1352</v>
      </c>
      <c r="P18" s="82">
        <v>1352</v>
      </c>
      <c r="Q18" s="82">
        <v>5784.6</v>
      </c>
      <c r="R18" s="84">
        <f t="shared" si="0"/>
        <v>42.78550295857989</v>
      </c>
      <c r="S18" s="127"/>
      <c r="T18" s="127"/>
      <c r="U18" s="159"/>
      <c r="V18" s="261" t="e">
        <f t="shared" si="3"/>
        <v>#DIV/0!</v>
      </c>
    </row>
    <row r="19" spans="1:22">
      <c r="A19" s="7">
        <v>13</v>
      </c>
      <c r="B19" s="16" t="s">
        <v>33</v>
      </c>
      <c r="C19" s="235">
        <v>8377</v>
      </c>
      <c r="D19" s="76">
        <v>4750</v>
      </c>
      <c r="E19" s="266">
        <v>17057</v>
      </c>
      <c r="F19" s="148">
        <f t="shared" si="4"/>
        <v>35.909473684210525</v>
      </c>
      <c r="G19" s="138">
        <v>613</v>
      </c>
      <c r="H19" s="138">
        <v>613</v>
      </c>
      <c r="I19" s="126">
        <v>2210.3000000000002</v>
      </c>
      <c r="J19" s="114">
        <f t="shared" si="1"/>
        <v>36.05709624796085</v>
      </c>
      <c r="K19" s="138">
        <v>40</v>
      </c>
      <c r="L19" s="138"/>
      <c r="M19" s="126"/>
      <c r="N19" s="129" t="e">
        <f t="shared" si="2"/>
        <v>#DIV/0!</v>
      </c>
      <c r="O19" s="82">
        <v>571</v>
      </c>
      <c r="P19" s="82">
        <v>571</v>
      </c>
      <c r="Q19" s="82">
        <v>1596.1</v>
      </c>
      <c r="R19" s="84">
        <f t="shared" si="0"/>
        <v>27.952714535901926</v>
      </c>
      <c r="S19" s="141"/>
      <c r="T19" s="141"/>
      <c r="U19" s="163"/>
      <c r="V19" s="148" t="e">
        <f t="shared" si="3"/>
        <v>#DIV/0!</v>
      </c>
    </row>
    <row r="20" spans="1:22">
      <c r="A20" s="7">
        <v>14</v>
      </c>
      <c r="B20" s="9" t="s">
        <v>35</v>
      </c>
      <c r="C20" s="235">
        <v>2100</v>
      </c>
      <c r="D20" s="76">
        <v>709</v>
      </c>
      <c r="E20" s="158">
        <v>2694</v>
      </c>
      <c r="F20" s="148">
        <f t="shared" si="4"/>
        <v>37.997179125528916</v>
      </c>
      <c r="G20" s="76"/>
      <c r="H20" s="82"/>
      <c r="I20" s="125"/>
      <c r="J20" s="127" t="e">
        <f t="shared" si="1"/>
        <v>#DIV/0!</v>
      </c>
      <c r="K20" s="82"/>
      <c r="L20" s="82"/>
      <c r="M20" s="125"/>
      <c r="N20" s="129" t="e">
        <f t="shared" si="2"/>
        <v>#DIV/0!</v>
      </c>
      <c r="O20" s="76"/>
      <c r="P20" s="76"/>
      <c r="Q20" s="76"/>
      <c r="R20" s="133" t="e">
        <f t="shared" si="0"/>
        <v>#DIV/0!</v>
      </c>
      <c r="S20" s="125">
        <v>200</v>
      </c>
      <c r="T20" s="125">
        <v>200</v>
      </c>
      <c r="U20" s="132">
        <v>620</v>
      </c>
      <c r="V20" s="125">
        <f t="shared" si="3"/>
        <v>31</v>
      </c>
    </row>
    <row r="21" spans="1:22">
      <c r="A21" s="7">
        <v>15</v>
      </c>
      <c r="B21" s="9" t="s">
        <v>96</v>
      </c>
      <c r="C21" s="108">
        <v>212</v>
      </c>
      <c r="D21" s="138"/>
      <c r="E21" s="143"/>
      <c r="F21" s="148" t="e">
        <f t="shared" si="4"/>
        <v>#DIV/0!</v>
      </c>
      <c r="G21" s="82">
        <v>30</v>
      </c>
      <c r="H21" s="82">
        <v>30</v>
      </c>
      <c r="I21" s="97">
        <v>79</v>
      </c>
      <c r="J21" s="129">
        <f t="shared" si="1"/>
        <v>26.333333333333332</v>
      </c>
      <c r="K21" s="82"/>
      <c r="L21" s="82"/>
      <c r="M21" s="97"/>
      <c r="N21" s="129" t="e">
        <f t="shared" si="2"/>
        <v>#DIV/0!</v>
      </c>
      <c r="O21" s="76"/>
      <c r="P21" s="76"/>
      <c r="Q21" s="144"/>
      <c r="R21" s="133" t="e">
        <f t="shared" si="0"/>
        <v>#DIV/0!</v>
      </c>
      <c r="S21" s="141"/>
      <c r="T21" s="141"/>
      <c r="U21" s="140"/>
      <c r="V21" s="127" t="e">
        <f t="shared" si="3"/>
        <v>#DIV/0!</v>
      </c>
    </row>
    <row r="22" spans="1:22">
      <c r="A22" s="7">
        <v>16</v>
      </c>
      <c r="B22" s="9" t="s">
        <v>98</v>
      </c>
      <c r="C22" s="235">
        <v>1006</v>
      </c>
      <c r="D22" s="76">
        <v>368</v>
      </c>
      <c r="E22" s="158">
        <v>2094</v>
      </c>
      <c r="F22" s="148">
        <f t="shared" si="4"/>
        <v>56.902173913043477</v>
      </c>
      <c r="G22" s="76"/>
      <c r="H22" s="76"/>
      <c r="I22" s="127"/>
      <c r="J22" s="141" t="e">
        <f t="shared" si="1"/>
        <v>#DIV/0!</v>
      </c>
      <c r="K22" s="82"/>
      <c r="L22" s="82"/>
      <c r="M22" s="145"/>
      <c r="N22" s="129" t="e">
        <f t="shared" si="2"/>
        <v>#DIV/0!</v>
      </c>
      <c r="O22" s="82">
        <v>352</v>
      </c>
      <c r="P22" s="82">
        <v>352</v>
      </c>
      <c r="Q22" s="327">
        <v>1303</v>
      </c>
      <c r="R22" s="84">
        <f t="shared" si="0"/>
        <v>37.017045454545453</v>
      </c>
      <c r="S22" s="127"/>
      <c r="T22" s="127"/>
      <c r="U22" s="128"/>
      <c r="V22" s="127" t="e">
        <f t="shared" si="3"/>
        <v>#DIV/0!</v>
      </c>
    </row>
    <row r="23" spans="1:22">
      <c r="A23" s="7">
        <v>17</v>
      </c>
      <c r="B23" s="9" t="s">
        <v>108</v>
      </c>
      <c r="C23" s="257">
        <v>4863.5</v>
      </c>
      <c r="D23" s="76">
        <v>973</v>
      </c>
      <c r="E23" s="158">
        <v>2713</v>
      </c>
      <c r="F23" s="148">
        <f t="shared" si="4"/>
        <v>27.882836587872557</v>
      </c>
      <c r="G23" s="84">
        <v>1175.4000000000001</v>
      </c>
      <c r="H23" s="82">
        <v>1175.4000000000001</v>
      </c>
      <c r="I23" s="125">
        <v>4925.2</v>
      </c>
      <c r="J23" s="114">
        <f t="shared" si="1"/>
        <v>41.902331121320401</v>
      </c>
      <c r="K23" s="82"/>
      <c r="L23" s="82"/>
      <c r="M23" s="145"/>
      <c r="N23" s="129"/>
      <c r="O23" s="76"/>
      <c r="P23" s="76"/>
      <c r="Q23" s="144"/>
      <c r="R23" s="133" t="e">
        <f t="shared" si="0"/>
        <v>#DIV/0!</v>
      </c>
      <c r="S23" s="127"/>
      <c r="T23" s="127"/>
      <c r="U23" s="128"/>
      <c r="V23" s="127" t="e">
        <f t="shared" si="3"/>
        <v>#DIV/0!</v>
      </c>
    </row>
    <row r="24" spans="1:22">
      <c r="A24" s="7">
        <v>18</v>
      </c>
      <c r="B24" s="9" t="s">
        <v>119</v>
      </c>
      <c r="C24" s="235">
        <v>2593.06</v>
      </c>
      <c r="D24" s="76">
        <v>1577</v>
      </c>
      <c r="E24" s="158">
        <v>6889.8</v>
      </c>
      <c r="F24" s="148">
        <f t="shared" si="4"/>
        <v>43.689283449587826</v>
      </c>
      <c r="G24" s="82">
        <v>611.09</v>
      </c>
      <c r="H24" s="82">
        <v>611.09</v>
      </c>
      <c r="I24" s="125">
        <v>3604</v>
      </c>
      <c r="J24" s="114">
        <f t="shared" si="1"/>
        <v>58.976582827406759</v>
      </c>
      <c r="K24" s="82"/>
      <c r="L24" s="82"/>
      <c r="M24" s="145"/>
      <c r="N24" s="129"/>
      <c r="O24" s="84">
        <v>284.58</v>
      </c>
      <c r="P24" s="82">
        <v>284.60000000000002</v>
      </c>
      <c r="Q24" s="327">
        <v>1153.5999999999999</v>
      </c>
      <c r="R24" s="84">
        <f t="shared" si="0"/>
        <v>40.534082923401257</v>
      </c>
      <c r="S24" s="127"/>
      <c r="T24" s="127"/>
      <c r="U24" s="128"/>
      <c r="V24" s="127" t="e">
        <f t="shared" si="3"/>
        <v>#DIV/0!</v>
      </c>
    </row>
    <row r="25" spans="1:22">
      <c r="A25" s="7">
        <v>19</v>
      </c>
      <c r="B25" s="9" t="s">
        <v>107</v>
      </c>
      <c r="C25" s="257">
        <v>1240.3499999999999</v>
      </c>
      <c r="D25" s="76">
        <v>699</v>
      </c>
      <c r="E25" s="158">
        <v>3146</v>
      </c>
      <c r="F25" s="148">
        <f t="shared" si="4"/>
        <v>45.007153075822607</v>
      </c>
      <c r="G25" s="76">
        <v>184.8</v>
      </c>
      <c r="H25" s="82"/>
      <c r="I25" s="125"/>
      <c r="J25" s="141" t="e">
        <f t="shared" si="1"/>
        <v>#DIV/0!</v>
      </c>
      <c r="K25" s="82"/>
      <c r="L25" s="82"/>
      <c r="M25" s="145"/>
      <c r="N25" s="129"/>
      <c r="O25" s="82">
        <v>171</v>
      </c>
      <c r="P25" s="82">
        <v>171</v>
      </c>
      <c r="Q25" s="327">
        <v>173</v>
      </c>
      <c r="R25" s="84">
        <f t="shared" si="0"/>
        <v>10.116959064327487</v>
      </c>
      <c r="S25" s="127"/>
      <c r="T25" s="127"/>
      <c r="U25" s="128"/>
      <c r="V25" s="127" t="e">
        <f t="shared" si="3"/>
        <v>#DIV/0!</v>
      </c>
    </row>
    <row r="26" spans="1:22">
      <c r="A26" s="7">
        <v>20</v>
      </c>
      <c r="B26" s="9" t="s">
        <v>38</v>
      </c>
      <c r="C26" s="331">
        <v>712</v>
      </c>
      <c r="D26" s="82">
        <v>712</v>
      </c>
      <c r="E26" s="146">
        <v>2848</v>
      </c>
      <c r="F26" s="122">
        <f t="shared" si="4"/>
        <v>40</v>
      </c>
      <c r="G26" s="82"/>
      <c r="H26" s="76"/>
      <c r="I26" s="127"/>
      <c r="J26" s="127" t="e">
        <f t="shared" si="1"/>
        <v>#DIV/0!</v>
      </c>
      <c r="K26" s="82"/>
      <c r="L26" s="76"/>
      <c r="M26" s="127"/>
      <c r="N26" s="129" t="e">
        <f t="shared" si="2"/>
        <v>#DIV/0!</v>
      </c>
      <c r="O26" s="82"/>
      <c r="P26" s="76"/>
      <c r="Q26" s="144"/>
      <c r="R26" s="133" t="e">
        <f t="shared" si="0"/>
        <v>#DIV/0!</v>
      </c>
      <c r="S26" s="127"/>
      <c r="T26" s="127"/>
      <c r="U26" s="147"/>
      <c r="V26" s="148" t="e">
        <f t="shared" si="3"/>
        <v>#DIV/0!</v>
      </c>
    </row>
    <row r="27" spans="1:22">
      <c r="A27" s="7">
        <v>21</v>
      </c>
      <c r="B27" s="10" t="s">
        <v>39</v>
      </c>
      <c r="C27" s="314">
        <f>SUM(C7:C26)</f>
        <v>69805.61</v>
      </c>
      <c r="D27" s="312">
        <f>SUM(D7:D26)</f>
        <v>33828.6</v>
      </c>
      <c r="E27" s="312">
        <f>SUM(E7:E26)</f>
        <v>134638.50000000003</v>
      </c>
      <c r="F27" s="148">
        <f t="shared" si="4"/>
        <v>39.80019864848088</v>
      </c>
      <c r="G27" s="76">
        <f>SUM(G7:G26)</f>
        <v>7557.79</v>
      </c>
      <c r="H27" s="156">
        <f>SUM(H7:H26)</f>
        <v>7330.49</v>
      </c>
      <c r="I27" s="133">
        <f>SUM(I7:I26)</f>
        <v>35986.699999999997</v>
      </c>
      <c r="J27" s="142">
        <f t="shared" si="1"/>
        <v>49.091806959698459</v>
      </c>
      <c r="K27" s="76">
        <f>SUM(K7:K26)</f>
        <v>40</v>
      </c>
      <c r="L27" s="156">
        <f>SUM(L7:L26)</f>
        <v>0</v>
      </c>
      <c r="M27" s="133">
        <f>SUM(M7:M26)</f>
        <v>0</v>
      </c>
      <c r="N27" s="142" t="e">
        <f t="shared" si="2"/>
        <v>#DIV/0!</v>
      </c>
      <c r="O27" s="157">
        <f>SUM(O7:O26)</f>
        <v>16413.379999999997</v>
      </c>
      <c r="P27" s="152">
        <f>SUM(P7:P26)</f>
        <v>16411.900000000001</v>
      </c>
      <c r="Q27" s="157">
        <f>SUM(Q7:Q26)</f>
        <v>61082.899999999994</v>
      </c>
      <c r="R27" s="133">
        <f t="shared" si="0"/>
        <v>37.2186645056331</v>
      </c>
      <c r="S27" s="127">
        <f>SUM(S7:S26)</f>
        <v>200</v>
      </c>
      <c r="T27" s="313">
        <f>SUM(T7:T26)</f>
        <v>200</v>
      </c>
      <c r="U27" s="148">
        <f>SUM(U7:U26)</f>
        <v>620</v>
      </c>
      <c r="V27" s="129">
        <f t="shared" si="3"/>
        <v>31</v>
      </c>
    </row>
    <row r="28" spans="1:22">
      <c r="A28" s="7">
        <v>22</v>
      </c>
      <c r="B28" s="9" t="s">
        <v>40</v>
      </c>
      <c r="C28" s="308">
        <v>16562</v>
      </c>
      <c r="D28" s="76">
        <v>6256</v>
      </c>
      <c r="E28" s="155">
        <v>22147</v>
      </c>
      <c r="F28" s="148">
        <f t="shared" si="4"/>
        <v>35.401214833759589</v>
      </c>
      <c r="G28" s="82">
        <v>3400</v>
      </c>
      <c r="H28" s="82">
        <v>3400</v>
      </c>
      <c r="I28" s="217">
        <v>12390</v>
      </c>
      <c r="J28" s="129">
        <f t="shared" si="1"/>
        <v>36.441176470588232</v>
      </c>
      <c r="K28" s="156"/>
      <c r="L28" s="76"/>
      <c r="M28" s="147"/>
      <c r="N28" s="142" t="e">
        <f t="shared" si="2"/>
        <v>#DIV/0!</v>
      </c>
      <c r="O28" s="151">
        <v>3159</v>
      </c>
      <c r="P28" s="82">
        <v>3159</v>
      </c>
      <c r="Q28" s="87">
        <v>11507</v>
      </c>
      <c r="R28" s="84">
        <f t="shared" si="0"/>
        <v>36.426084203861983</v>
      </c>
      <c r="S28" s="127">
        <v>769</v>
      </c>
      <c r="T28" s="127"/>
      <c r="U28" s="147"/>
      <c r="V28" s="148" t="e">
        <f>U28/T28*10</f>
        <v>#DIV/0!</v>
      </c>
    </row>
    <row r="29" spans="1:22">
      <c r="A29" s="7">
        <v>23</v>
      </c>
      <c r="B29" s="9" t="s">
        <v>41</v>
      </c>
      <c r="C29" s="235">
        <v>642</v>
      </c>
      <c r="D29" s="76">
        <v>247</v>
      </c>
      <c r="E29" s="158">
        <v>1021</v>
      </c>
      <c r="F29" s="148">
        <f t="shared" si="4"/>
        <v>41.336032388663966</v>
      </c>
      <c r="G29" s="76">
        <v>125</v>
      </c>
      <c r="H29" s="76">
        <v>165</v>
      </c>
      <c r="I29" s="128">
        <v>788.8</v>
      </c>
      <c r="J29" s="141">
        <f t="shared" si="1"/>
        <v>47.806060606060605</v>
      </c>
      <c r="K29" s="76"/>
      <c r="L29" s="76"/>
      <c r="M29" s="147"/>
      <c r="N29" s="142" t="e">
        <f t="shared" si="2"/>
        <v>#DIV/0!</v>
      </c>
      <c r="O29" s="156">
        <v>100</v>
      </c>
      <c r="P29" s="76">
        <v>40</v>
      </c>
      <c r="Q29" s="144">
        <v>110</v>
      </c>
      <c r="R29" s="133">
        <f t="shared" si="0"/>
        <v>27.5</v>
      </c>
      <c r="S29" s="127"/>
      <c r="T29" s="127"/>
      <c r="U29" s="159"/>
      <c r="V29" s="148" t="e">
        <f>U29/T29*10</f>
        <v>#DIV/0!</v>
      </c>
    </row>
    <row r="30" spans="1:22">
      <c r="A30" s="7">
        <v>24</v>
      </c>
      <c r="B30" s="10" t="s">
        <v>42</v>
      </c>
      <c r="C30" s="160">
        <f>SUM(C27:C29)</f>
        <v>87009.61</v>
      </c>
      <c r="D30" s="216">
        <f>SUM(D27:D29)</f>
        <v>40331.599999999999</v>
      </c>
      <c r="E30" s="216">
        <f>SUM(E27:E29)</f>
        <v>157806.50000000003</v>
      </c>
      <c r="F30" s="148">
        <f t="shared" si="4"/>
        <v>39.127260014479972</v>
      </c>
      <c r="G30" s="156">
        <f>SUM(G27:G29)</f>
        <v>11082.79</v>
      </c>
      <c r="H30" s="156">
        <f>SUM(H27:H29)</f>
        <v>10895.49</v>
      </c>
      <c r="I30" s="133">
        <f>SUM(I27:I29)</f>
        <v>49165.5</v>
      </c>
      <c r="J30" s="142">
        <f t="shared" si="1"/>
        <v>45.124634137611068</v>
      </c>
      <c r="K30" s="156">
        <f>SUM(K27:K29)</f>
        <v>40</v>
      </c>
      <c r="L30" s="156">
        <f>SUM(L27:L29)</f>
        <v>0</v>
      </c>
      <c r="M30" s="133">
        <f>SUM(M27:M29)</f>
        <v>0</v>
      </c>
      <c r="N30" s="142" t="e">
        <f t="shared" si="2"/>
        <v>#DIV/0!</v>
      </c>
      <c r="O30" s="157">
        <f>SUM(O27:O29)</f>
        <v>19672.379999999997</v>
      </c>
      <c r="P30" s="152">
        <f>SUM(P27:P29)</f>
        <v>19610.900000000001</v>
      </c>
      <c r="Q30" s="157">
        <f>SUM(Q27:Q29)</f>
        <v>72699.899999999994</v>
      </c>
      <c r="R30" s="133">
        <f t="shared" si="0"/>
        <v>37.071169604658628</v>
      </c>
      <c r="S30" s="262">
        <f>SUM(S27:S29)</f>
        <v>969</v>
      </c>
      <c r="T30" s="262">
        <f>SUM(T27:T29)</f>
        <v>200</v>
      </c>
      <c r="U30" s="133">
        <f>SUM(U27:U29)</f>
        <v>620</v>
      </c>
      <c r="V30" s="148">
        <f>U30/T30*10</f>
        <v>31</v>
      </c>
    </row>
    <row r="31" spans="1:22" ht="14.25" customHeight="1">
      <c r="A31" s="7">
        <v>25</v>
      </c>
      <c r="B31" s="10">
        <v>2020</v>
      </c>
      <c r="C31" s="228">
        <v>82656.100000000006</v>
      </c>
      <c r="D31" s="79">
        <v>82656.100000000006</v>
      </c>
      <c r="E31" s="229">
        <v>152908</v>
      </c>
      <c r="F31" s="122">
        <f t="shared" si="4"/>
        <v>18.499300112151431</v>
      </c>
      <c r="G31" s="214">
        <v>7478</v>
      </c>
      <c r="H31" s="78">
        <v>7478</v>
      </c>
      <c r="I31" s="318">
        <v>16857.7</v>
      </c>
      <c r="J31" s="129">
        <f t="shared" si="1"/>
        <v>22.543059641615407</v>
      </c>
      <c r="K31" s="88"/>
      <c r="L31" s="88"/>
      <c r="M31" s="164"/>
      <c r="N31" s="142" t="e">
        <f t="shared" si="2"/>
        <v>#DIV/0!</v>
      </c>
      <c r="O31" s="151">
        <v>13838</v>
      </c>
      <c r="P31" s="82">
        <v>13838</v>
      </c>
      <c r="Q31" s="87">
        <v>24684</v>
      </c>
      <c r="R31" s="84">
        <f t="shared" si="0"/>
        <v>17.837837837837839</v>
      </c>
      <c r="S31" s="328">
        <v>381</v>
      </c>
      <c r="T31" s="129">
        <v>381</v>
      </c>
      <c r="U31" s="215">
        <v>608</v>
      </c>
      <c r="V31" s="122">
        <f>U31/T31*10</f>
        <v>15.958005249343831</v>
      </c>
    </row>
    <row r="32" spans="1:22">
      <c r="G32" s="319"/>
      <c r="H32" s="319"/>
      <c r="I32" s="319"/>
      <c r="S32" s="319"/>
      <c r="T32" s="319"/>
      <c r="U32" s="319"/>
      <c r="V32" s="319"/>
    </row>
    <row r="33" spans="7:22">
      <c r="G33" s="319"/>
      <c r="H33" s="319"/>
      <c r="I33" s="319"/>
      <c r="S33" s="319"/>
      <c r="T33" s="319"/>
      <c r="U33" s="319"/>
      <c r="V33" s="319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1"/>
  <sheetViews>
    <sheetView view="pageLayout" workbookViewId="0">
      <selection activeCell="AJ31" sqref="AJ31"/>
    </sheetView>
  </sheetViews>
  <sheetFormatPr defaultRowHeight="15"/>
  <cols>
    <col min="1" max="1" width="4" customWidth="1"/>
    <col min="2" max="2" width="24.28515625" customWidth="1"/>
    <col min="3" max="3" width="6" customWidth="1"/>
    <col min="4" max="5" width="5" customWidth="1"/>
    <col min="6" max="6" width="5.140625" customWidth="1"/>
    <col min="7" max="7" width="4.85546875" customWidth="1"/>
    <col min="8" max="8" width="5.7109375" customWidth="1"/>
    <col min="9" max="9" width="5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7109375" customWidth="1"/>
    <col min="19" max="19" width="5.85546875" customWidth="1"/>
    <col min="20" max="20" width="6.42578125" customWidth="1"/>
    <col min="21" max="21" width="5.85546875" customWidth="1"/>
    <col min="22" max="22" width="5.7109375" customWidth="1"/>
    <col min="23" max="23" width="4" customWidth="1"/>
    <col min="24" max="24" width="25.5703125" customWidth="1"/>
    <col min="25" max="25" width="5.5703125" customWidth="1"/>
    <col min="26" max="26" width="5" customWidth="1"/>
    <col min="27" max="27" width="5.5703125" customWidth="1"/>
    <col min="28" max="28" width="4.42578125" customWidth="1"/>
    <col min="29" max="29" width="5.28515625" customWidth="1"/>
    <col min="30" max="30" width="4.710937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5" width="5.85546875" customWidth="1"/>
    <col min="36" max="36" width="4.5703125" customWidth="1"/>
    <col min="37" max="37" width="5.85546875" customWidth="1"/>
    <col min="38" max="38" width="7" customWidth="1"/>
    <col min="39" max="39" width="6.5703125" customWidth="1"/>
    <col min="40" max="40" width="4.42578125" customWidth="1"/>
    <col min="41" max="41" width="6.42578125" customWidth="1"/>
    <col min="42" max="42" width="5.57031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60" t="s">
        <v>0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1:44" ht="15.75">
      <c r="A2" s="361" t="s">
        <v>115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44" ht="20.25">
      <c r="A3" s="362" t="s">
        <v>163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</row>
    <row r="4" spans="1:44">
      <c r="A4" s="2"/>
      <c r="B4" s="12"/>
      <c r="C4" s="98" t="s">
        <v>43</v>
      </c>
      <c r="D4" s="347" t="s">
        <v>109</v>
      </c>
      <c r="E4" s="348"/>
      <c r="F4" s="349"/>
      <c r="G4" s="92" t="s">
        <v>43</v>
      </c>
      <c r="H4" s="350" t="s">
        <v>112</v>
      </c>
      <c r="I4" s="351"/>
      <c r="J4" s="352"/>
      <c r="K4" s="99" t="s">
        <v>43</v>
      </c>
      <c r="L4" s="350" t="s">
        <v>97</v>
      </c>
      <c r="M4" s="351"/>
      <c r="N4" s="352"/>
      <c r="O4" s="100" t="s">
        <v>43</v>
      </c>
      <c r="P4" s="342" t="s">
        <v>111</v>
      </c>
      <c r="Q4" s="343"/>
      <c r="R4" s="344"/>
      <c r="S4" s="100" t="s">
        <v>43</v>
      </c>
      <c r="T4" s="342" t="s">
        <v>113</v>
      </c>
      <c r="U4" s="343"/>
      <c r="V4" s="344"/>
      <c r="W4" s="2"/>
      <c r="X4" s="12"/>
      <c r="Y4" s="92" t="s">
        <v>43</v>
      </c>
      <c r="Z4" s="347" t="s">
        <v>110</v>
      </c>
      <c r="AA4" s="348"/>
      <c r="AB4" s="349"/>
      <c r="AC4" s="92" t="s">
        <v>43</v>
      </c>
      <c r="AD4" s="350" t="s">
        <v>128</v>
      </c>
      <c r="AE4" s="351"/>
      <c r="AF4" s="352"/>
      <c r="AG4" s="92" t="s">
        <v>43</v>
      </c>
      <c r="AH4" s="350" t="s">
        <v>149</v>
      </c>
      <c r="AI4" s="351"/>
      <c r="AJ4" s="352"/>
      <c r="AK4" s="92" t="s">
        <v>43</v>
      </c>
      <c r="AL4" s="350" t="s">
        <v>150</v>
      </c>
      <c r="AM4" s="351"/>
      <c r="AN4" s="352"/>
      <c r="AO4" s="92" t="s">
        <v>43</v>
      </c>
      <c r="AP4" s="350" t="s">
        <v>153</v>
      </c>
      <c r="AQ4" s="351"/>
      <c r="AR4" s="352"/>
    </row>
    <row r="5" spans="1:44">
      <c r="A5" s="4" t="s">
        <v>9</v>
      </c>
      <c r="B5" s="13" t="s">
        <v>10</v>
      </c>
      <c r="C5" s="102"/>
      <c r="D5" s="103" t="s">
        <v>46</v>
      </c>
      <c r="E5" s="104" t="s">
        <v>47</v>
      </c>
      <c r="F5" s="103" t="s">
        <v>48</v>
      </c>
      <c r="G5" s="105"/>
      <c r="H5" s="103" t="s">
        <v>46</v>
      </c>
      <c r="I5" s="103" t="s">
        <v>47</v>
      </c>
      <c r="J5" s="103" t="s">
        <v>48</v>
      </c>
      <c r="K5" s="105"/>
      <c r="L5" s="106" t="s">
        <v>46</v>
      </c>
      <c r="M5" s="106" t="s">
        <v>47</v>
      </c>
      <c r="N5" s="106" t="s">
        <v>48</v>
      </c>
      <c r="O5" s="107"/>
      <c r="P5" s="108" t="s">
        <v>46</v>
      </c>
      <c r="Q5" s="108" t="s">
        <v>47</v>
      </c>
      <c r="R5" s="109" t="s">
        <v>48</v>
      </c>
      <c r="S5" s="107"/>
      <c r="T5" s="108" t="s">
        <v>46</v>
      </c>
      <c r="U5" s="108" t="s">
        <v>47</v>
      </c>
      <c r="V5" s="109" t="s">
        <v>48</v>
      </c>
      <c r="W5" s="4" t="s">
        <v>9</v>
      </c>
      <c r="X5" s="13" t="s">
        <v>10</v>
      </c>
      <c r="Y5" s="105"/>
      <c r="Z5" s="103" t="s">
        <v>46</v>
      </c>
      <c r="AA5" s="104" t="s">
        <v>47</v>
      </c>
      <c r="AB5" s="103" t="s">
        <v>48</v>
      </c>
      <c r="AC5" s="105"/>
      <c r="AD5" s="103" t="s">
        <v>46</v>
      </c>
      <c r="AE5" s="103" t="s">
        <v>47</v>
      </c>
      <c r="AF5" s="103" t="s">
        <v>48</v>
      </c>
      <c r="AG5" s="105"/>
      <c r="AH5" s="103" t="s">
        <v>46</v>
      </c>
      <c r="AI5" s="103" t="s">
        <v>47</v>
      </c>
      <c r="AJ5" s="103" t="s">
        <v>48</v>
      </c>
      <c r="AK5" s="105"/>
      <c r="AL5" s="103" t="s">
        <v>46</v>
      </c>
      <c r="AM5" s="103" t="s">
        <v>47</v>
      </c>
      <c r="AN5" s="103" t="s">
        <v>48</v>
      </c>
      <c r="AO5" s="105"/>
      <c r="AP5" s="103" t="s">
        <v>46</v>
      </c>
      <c r="AQ5" s="103" t="s">
        <v>47</v>
      </c>
      <c r="AR5" s="103" t="s">
        <v>48</v>
      </c>
    </row>
    <row r="6" spans="1:44">
      <c r="A6" s="5" t="s">
        <v>18</v>
      </c>
      <c r="B6" s="14"/>
      <c r="C6" s="111"/>
      <c r="D6" s="112" t="s">
        <v>49</v>
      </c>
      <c r="E6" s="113" t="s">
        <v>49</v>
      </c>
      <c r="F6" s="112" t="s">
        <v>50</v>
      </c>
      <c r="G6" s="114"/>
      <c r="H6" s="112" t="s">
        <v>49</v>
      </c>
      <c r="I6" s="113" t="s">
        <v>49</v>
      </c>
      <c r="J6" s="112" t="s">
        <v>50</v>
      </c>
      <c r="K6" s="114"/>
      <c r="L6" s="115" t="s">
        <v>49</v>
      </c>
      <c r="M6" s="116" t="s">
        <v>49</v>
      </c>
      <c r="N6" s="115" t="s">
        <v>50</v>
      </c>
      <c r="O6" s="117"/>
      <c r="P6" s="118" t="s">
        <v>49</v>
      </c>
      <c r="Q6" s="118" t="s">
        <v>49</v>
      </c>
      <c r="R6" s="119" t="s">
        <v>15</v>
      </c>
      <c r="S6" s="117"/>
      <c r="T6" s="118" t="s">
        <v>49</v>
      </c>
      <c r="U6" s="118" t="s">
        <v>49</v>
      </c>
      <c r="V6" s="119" t="s">
        <v>15</v>
      </c>
      <c r="W6" s="5" t="s">
        <v>18</v>
      </c>
      <c r="X6" s="14"/>
      <c r="Y6" s="120"/>
      <c r="Z6" s="112" t="s">
        <v>49</v>
      </c>
      <c r="AA6" s="113" t="s">
        <v>49</v>
      </c>
      <c r="AB6" s="112" t="s">
        <v>50</v>
      </c>
      <c r="AC6" s="114"/>
      <c r="AD6" s="112" t="s">
        <v>49</v>
      </c>
      <c r="AE6" s="113" t="s">
        <v>49</v>
      </c>
      <c r="AF6" s="112" t="s">
        <v>50</v>
      </c>
      <c r="AG6" s="114"/>
      <c r="AH6" s="112" t="s">
        <v>49</v>
      </c>
      <c r="AI6" s="113" t="s">
        <v>49</v>
      </c>
      <c r="AJ6" s="112" t="s">
        <v>50</v>
      </c>
      <c r="AK6" s="114"/>
      <c r="AL6" s="112" t="s">
        <v>49</v>
      </c>
      <c r="AM6" s="113" t="s">
        <v>49</v>
      </c>
      <c r="AN6" s="112" t="s">
        <v>50</v>
      </c>
      <c r="AO6" s="114"/>
      <c r="AP6" s="112" t="s">
        <v>49</v>
      </c>
      <c r="AQ6" s="113" t="s">
        <v>49</v>
      </c>
      <c r="AR6" s="112" t="s">
        <v>50</v>
      </c>
    </row>
    <row r="7" spans="1:44" ht="13.5" customHeight="1">
      <c r="A7" s="8">
        <v>1</v>
      </c>
      <c r="B7" s="15" t="s">
        <v>51</v>
      </c>
      <c r="C7" s="121"/>
      <c r="D7" s="83"/>
      <c r="E7" s="84"/>
      <c r="F7" s="122" t="e">
        <f>E7/D7*10</f>
        <v>#DIV/0!</v>
      </c>
      <c r="G7" s="105"/>
      <c r="H7" s="123"/>
      <c r="I7" s="124"/>
      <c r="J7" s="125" t="e">
        <f>I7/H7*10</f>
        <v>#DIV/0!</v>
      </c>
      <c r="K7" s="105"/>
      <c r="L7" s="105"/>
      <c r="M7" s="126"/>
      <c r="N7" s="122" t="e">
        <f>M7/L7*10</f>
        <v>#DIV/0!</v>
      </c>
      <c r="O7" s="78"/>
      <c r="P7" s="75"/>
      <c r="Q7" s="75"/>
      <c r="R7" s="84" t="e">
        <f t="shared" ref="R7:R31" si="0">Q7/P7*10</f>
        <v>#DIV/0!</v>
      </c>
      <c r="S7" s="78"/>
      <c r="T7" s="75"/>
      <c r="U7" s="75"/>
      <c r="V7" s="84" t="e">
        <f t="shared" ref="V7:V25" si="1">U7/T7*10</f>
        <v>#DIV/0!</v>
      </c>
      <c r="W7" s="8">
        <v>1</v>
      </c>
      <c r="X7" s="15" t="s">
        <v>51</v>
      </c>
      <c r="Y7" s="235"/>
      <c r="Z7" s="86"/>
      <c r="AA7" s="133"/>
      <c r="AB7" s="148" t="e">
        <f>AA7/Z7*10</f>
        <v>#DIV/0!</v>
      </c>
      <c r="AC7" s="123"/>
      <c r="AD7" s="123"/>
      <c r="AE7" s="124"/>
      <c r="AF7" s="127" t="e">
        <f>AE7/AD7*10</f>
        <v>#DIV/0!</v>
      </c>
      <c r="AG7" s="123"/>
      <c r="AH7" s="123"/>
      <c r="AI7" s="124"/>
      <c r="AJ7" s="127" t="e">
        <f>AI7/AH7*10</f>
        <v>#DIV/0!</v>
      </c>
      <c r="AK7" s="123"/>
      <c r="AL7" s="123"/>
      <c r="AM7" s="124"/>
      <c r="AN7" s="125" t="e">
        <f>AM7/AL7*10</f>
        <v>#DIV/0!</v>
      </c>
      <c r="AO7" s="123"/>
      <c r="AP7" s="123"/>
      <c r="AQ7" s="124"/>
      <c r="AR7" s="125" t="e">
        <f>AQ7/AP7*10</f>
        <v>#DIV/0!</v>
      </c>
    </row>
    <row r="8" spans="1:44" ht="14.25" customHeight="1">
      <c r="A8" s="7">
        <v>2</v>
      </c>
      <c r="B8" s="9" t="s">
        <v>52</v>
      </c>
      <c r="C8" s="121"/>
      <c r="D8" s="83"/>
      <c r="E8" s="84"/>
      <c r="F8" s="122" t="e">
        <f t="shared" ref="F8:F31" si="2">E8/D8*10</f>
        <v>#DIV/0!</v>
      </c>
      <c r="G8" s="125"/>
      <c r="H8" s="127"/>
      <c r="I8" s="128"/>
      <c r="J8" s="125" t="e">
        <f t="shared" ref="J8:J31" si="3">I8/H8*10</f>
        <v>#DIV/0!</v>
      </c>
      <c r="K8" s="125"/>
      <c r="L8" s="125"/>
      <c r="M8" s="97"/>
      <c r="N8" s="129" t="e">
        <f t="shared" ref="N8:N31" si="4">M8/L8*10</f>
        <v>#DIV/0!</v>
      </c>
      <c r="O8" s="82"/>
      <c r="P8" s="76"/>
      <c r="Q8" s="76"/>
      <c r="R8" s="84" t="e">
        <f t="shared" si="0"/>
        <v>#DIV/0!</v>
      </c>
      <c r="S8" s="82"/>
      <c r="T8" s="76"/>
      <c r="U8" s="76"/>
      <c r="V8" s="84" t="e">
        <f t="shared" si="1"/>
        <v>#DIV/0!</v>
      </c>
      <c r="W8" s="7">
        <v>2</v>
      </c>
      <c r="X8" s="9" t="s">
        <v>52</v>
      </c>
      <c r="Y8" s="235"/>
      <c r="Z8" s="86"/>
      <c r="AA8" s="133"/>
      <c r="AB8" s="148" t="e">
        <f t="shared" ref="AB8:AB31" si="5">AA8/Z8*10</f>
        <v>#DIV/0!</v>
      </c>
      <c r="AC8" s="127"/>
      <c r="AD8" s="127"/>
      <c r="AE8" s="128"/>
      <c r="AF8" s="127" t="e">
        <f t="shared" ref="AF8:AF31" si="6">AE8/AD8*10</f>
        <v>#DIV/0!</v>
      </c>
      <c r="AG8" s="127"/>
      <c r="AH8" s="127"/>
      <c r="AI8" s="128"/>
      <c r="AJ8" s="127" t="e">
        <f t="shared" ref="AJ8:AJ31" si="7">AI8/AH8*10</f>
        <v>#DIV/0!</v>
      </c>
      <c r="AK8" s="127"/>
      <c r="AL8" s="127"/>
      <c r="AM8" s="128"/>
      <c r="AN8" s="125" t="e">
        <f t="shared" ref="AN8:AN31" si="8">AM8/AL8*10</f>
        <v>#DIV/0!</v>
      </c>
      <c r="AO8" s="127"/>
      <c r="AP8" s="127"/>
      <c r="AQ8" s="128"/>
      <c r="AR8" s="125" t="e">
        <f t="shared" ref="AR8:AR31" si="9">AQ8/AP8*10</f>
        <v>#DIV/0!</v>
      </c>
    </row>
    <row r="9" spans="1:44" ht="15" customHeight="1">
      <c r="A9" s="7">
        <v>3</v>
      </c>
      <c r="B9" s="9" t="s">
        <v>53</v>
      </c>
      <c r="C9" s="100"/>
      <c r="D9" s="130"/>
      <c r="E9" s="131"/>
      <c r="F9" s="122" t="e">
        <f t="shared" si="2"/>
        <v>#DIV/0!</v>
      </c>
      <c r="G9" s="114"/>
      <c r="H9" s="125"/>
      <c r="I9" s="132"/>
      <c r="J9" s="125" t="e">
        <f t="shared" si="3"/>
        <v>#DIV/0!</v>
      </c>
      <c r="K9" s="114"/>
      <c r="L9" s="127"/>
      <c r="M9" s="128"/>
      <c r="N9" s="129" t="e">
        <f t="shared" si="4"/>
        <v>#DIV/0!</v>
      </c>
      <c r="O9" s="82"/>
      <c r="P9" s="76"/>
      <c r="Q9" s="133"/>
      <c r="R9" s="84" t="e">
        <f t="shared" si="0"/>
        <v>#DIV/0!</v>
      </c>
      <c r="S9" s="82"/>
      <c r="T9" s="76"/>
      <c r="U9" s="133"/>
      <c r="V9" s="84" t="e">
        <f t="shared" si="1"/>
        <v>#DIV/0!</v>
      </c>
      <c r="W9" s="7">
        <v>3</v>
      </c>
      <c r="X9" s="9" t="s">
        <v>53</v>
      </c>
      <c r="Y9" s="255"/>
      <c r="Z9" s="70"/>
      <c r="AA9" s="265"/>
      <c r="AB9" s="148" t="e">
        <f t="shared" si="5"/>
        <v>#DIV/0!</v>
      </c>
      <c r="AC9" s="141"/>
      <c r="AD9" s="127"/>
      <c r="AE9" s="159"/>
      <c r="AF9" s="127" t="e">
        <f t="shared" si="6"/>
        <v>#DIV/0!</v>
      </c>
      <c r="AG9" s="141"/>
      <c r="AH9" s="127"/>
      <c r="AI9" s="159"/>
      <c r="AJ9" s="127" t="e">
        <f t="shared" si="7"/>
        <v>#DIV/0!</v>
      </c>
      <c r="AK9" s="141"/>
      <c r="AL9" s="127"/>
      <c r="AM9" s="159"/>
      <c r="AN9" s="125" t="e">
        <f t="shared" si="8"/>
        <v>#DIV/0!</v>
      </c>
      <c r="AO9" s="141"/>
      <c r="AP9" s="127"/>
      <c r="AQ9" s="159"/>
      <c r="AR9" s="125" t="e">
        <f t="shared" si="9"/>
        <v>#DIV/0!</v>
      </c>
    </row>
    <row r="10" spans="1:44" ht="13.5" customHeight="1">
      <c r="A10" s="7">
        <v>4</v>
      </c>
      <c r="B10" s="9" t="s">
        <v>158</v>
      </c>
      <c r="C10" s="134"/>
      <c r="D10" s="82"/>
      <c r="E10" s="135"/>
      <c r="F10" s="122" t="e">
        <f t="shared" si="2"/>
        <v>#DIV/0!</v>
      </c>
      <c r="G10" s="78"/>
      <c r="H10" s="78"/>
      <c r="I10" s="136"/>
      <c r="J10" s="122" t="e">
        <f t="shared" si="3"/>
        <v>#DIV/0!</v>
      </c>
      <c r="K10" s="78"/>
      <c r="L10" s="78"/>
      <c r="M10" s="137"/>
      <c r="N10" s="129" t="e">
        <f t="shared" si="4"/>
        <v>#DIV/0!</v>
      </c>
      <c r="O10" s="82"/>
      <c r="P10" s="82"/>
      <c r="Q10" s="82"/>
      <c r="R10" s="84" t="e">
        <f t="shared" si="0"/>
        <v>#DIV/0!</v>
      </c>
      <c r="S10" s="82"/>
      <c r="T10" s="82"/>
      <c r="U10" s="82"/>
      <c r="V10" s="84" t="e">
        <f t="shared" si="1"/>
        <v>#DIV/0!</v>
      </c>
      <c r="W10" s="7">
        <v>4</v>
      </c>
      <c r="X10" s="9" t="s">
        <v>25</v>
      </c>
      <c r="Y10" s="256"/>
      <c r="Z10" s="76"/>
      <c r="AA10" s="158"/>
      <c r="AB10" s="148" t="e">
        <f t="shared" si="5"/>
        <v>#DIV/0!</v>
      </c>
      <c r="AC10" s="75"/>
      <c r="AD10" s="75"/>
      <c r="AE10" s="164"/>
      <c r="AF10" s="148" t="e">
        <f t="shared" si="6"/>
        <v>#DIV/0!</v>
      </c>
      <c r="AG10" s="75"/>
      <c r="AH10" s="75"/>
      <c r="AI10" s="164"/>
      <c r="AJ10" s="148" t="e">
        <f t="shared" si="7"/>
        <v>#DIV/0!</v>
      </c>
      <c r="AK10" s="75"/>
      <c r="AL10" s="75"/>
      <c r="AM10" s="164"/>
      <c r="AN10" s="122" t="e">
        <f t="shared" si="8"/>
        <v>#DIV/0!</v>
      </c>
      <c r="AO10" s="75"/>
      <c r="AP10" s="75"/>
      <c r="AQ10" s="164"/>
      <c r="AR10" s="122" t="e">
        <f t="shared" si="9"/>
        <v>#DIV/0!</v>
      </c>
    </row>
    <row r="11" spans="1:44" ht="12" customHeight="1">
      <c r="A11" s="7">
        <v>5</v>
      </c>
      <c r="B11" s="9" t="s">
        <v>54</v>
      </c>
      <c r="C11" s="121"/>
      <c r="D11" s="82"/>
      <c r="E11" s="135"/>
      <c r="F11" s="122" t="e">
        <f t="shared" si="2"/>
        <v>#DIV/0!</v>
      </c>
      <c r="G11" s="138"/>
      <c r="H11" s="73"/>
      <c r="I11" s="124"/>
      <c r="J11" s="125" t="e">
        <f t="shared" si="3"/>
        <v>#DIV/0!</v>
      </c>
      <c r="K11" s="138"/>
      <c r="L11" s="138"/>
      <c r="M11" s="126"/>
      <c r="N11" s="129" t="e">
        <f t="shared" si="4"/>
        <v>#DIV/0!</v>
      </c>
      <c r="O11" s="82"/>
      <c r="P11" s="76"/>
      <c r="Q11" s="76"/>
      <c r="R11" s="84" t="e">
        <f t="shared" si="0"/>
        <v>#DIV/0!</v>
      </c>
      <c r="S11" s="82"/>
      <c r="T11" s="76"/>
      <c r="U11" s="76"/>
      <c r="V11" s="84" t="e">
        <f t="shared" si="1"/>
        <v>#DIV/0!</v>
      </c>
      <c r="W11" s="7">
        <v>5</v>
      </c>
      <c r="X11" s="9" t="s">
        <v>54</v>
      </c>
      <c r="Y11" s="235"/>
      <c r="Z11" s="76"/>
      <c r="AA11" s="158"/>
      <c r="AB11" s="148" t="e">
        <f t="shared" si="5"/>
        <v>#DIV/0!</v>
      </c>
      <c r="AC11" s="73"/>
      <c r="AD11" s="73"/>
      <c r="AE11" s="124"/>
      <c r="AF11" s="127" t="e">
        <f t="shared" si="6"/>
        <v>#DIV/0!</v>
      </c>
      <c r="AG11" s="73">
        <v>924</v>
      </c>
      <c r="AH11" s="73"/>
      <c r="AI11" s="124"/>
      <c r="AJ11" s="127" t="e">
        <f t="shared" si="7"/>
        <v>#DIV/0!</v>
      </c>
      <c r="AK11" s="73"/>
      <c r="AL11" s="73"/>
      <c r="AM11" s="124"/>
      <c r="AN11" s="125" t="e">
        <f t="shared" si="8"/>
        <v>#DIV/0!</v>
      </c>
      <c r="AO11" s="73"/>
      <c r="AP11" s="73"/>
      <c r="AQ11" s="124"/>
      <c r="AR11" s="125" t="e">
        <f t="shared" si="9"/>
        <v>#DIV/0!</v>
      </c>
    </row>
    <row r="12" spans="1:44">
      <c r="A12" s="7">
        <v>6</v>
      </c>
      <c r="B12" s="9" t="s">
        <v>26</v>
      </c>
      <c r="C12" s="121"/>
      <c r="D12" s="82"/>
      <c r="E12" s="139"/>
      <c r="F12" s="122" t="e">
        <f t="shared" si="2"/>
        <v>#DIV/0!</v>
      </c>
      <c r="G12" s="82">
        <v>590</v>
      </c>
      <c r="H12" s="82">
        <v>590</v>
      </c>
      <c r="I12" s="218">
        <v>1834.5</v>
      </c>
      <c r="J12" s="125">
        <f t="shared" si="3"/>
        <v>31.093220338983052</v>
      </c>
      <c r="K12" s="82"/>
      <c r="L12" s="82"/>
      <c r="M12" s="132"/>
      <c r="N12" s="129" t="e">
        <f t="shared" si="4"/>
        <v>#DIV/0!</v>
      </c>
      <c r="O12" s="82"/>
      <c r="P12" s="82"/>
      <c r="Q12" s="82"/>
      <c r="R12" s="84" t="e">
        <f t="shared" si="0"/>
        <v>#DIV/0!</v>
      </c>
      <c r="S12" s="82">
        <v>724</v>
      </c>
      <c r="T12" s="82">
        <v>239</v>
      </c>
      <c r="U12" s="82">
        <v>988.2</v>
      </c>
      <c r="V12" s="84">
        <f t="shared" si="1"/>
        <v>41.347280334728033</v>
      </c>
      <c r="W12" s="7">
        <v>6</v>
      </c>
      <c r="X12" s="9" t="s">
        <v>26</v>
      </c>
      <c r="Y12" s="235"/>
      <c r="Z12" s="76"/>
      <c r="AA12" s="266"/>
      <c r="AB12" s="148" t="e">
        <f t="shared" si="5"/>
        <v>#DIV/0!</v>
      </c>
      <c r="AC12" s="76"/>
      <c r="AD12" s="76"/>
      <c r="AE12" s="128"/>
      <c r="AF12" s="127" t="e">
        <f t="shared" si="6"/>
        <v>#DIV/0!</v>
      </c>
      <c r="AG12" s="76">
        <v>2840</v>
      </c>
      <c r="AH12" s="76"/>
      <c r="AI12" s="128"/>
      <c r="AJ12" s="127" t="e">
        <f t="shared" si="7"/>
        <v>#DIV/0!</v>
      </c>
      <c r="AK12" s="76"/>
      <c r="AL12" s="76"/>
      <c r="AM12" s="128"/>
      <c r="AN12" s="125" t="e">
        <f t="shared" si="8"/>
        <v>#DIV/0!</v>
      </c>
      <c r="AO12" s="76"/>
      <c r="AP12" s="76"/>
      <c r="AQ12" s="128"/>
      <c r="AR12" s="125" t="e">
        <f t="shared" si="9"/>
        <v>#DIV/0!</v>
      </c>
    </row>
    <row r="13" spans="1:44">
      <c r="A13" s="7">
        <v>7</v>
      </c>
      <c r="B13" s="9" t="s">
        <v>27</v>
      </c>
      <c r="C13" s="121"/>
      <c r="D13" s="82"/>
      <c r="E13" s="135"/>
      <c r="F13" s="122" t="e">
        <f t="shared" si="2"/>
        <v>#DIV/0!</v>
      </c>
      <c r="G13" s="82"/>
      <c r="H13" s="76"/>
      <c r="I13" s="128"/>
      <c r="J13" s="125" t="e">
        <f t="shared" si="3"/>
        <v>#DIV/0!</v>
      </c>
      <c r="K13" s="82"/>
      <c r="L13" s="82"/>
      <c r="M13" s="97"/>
      <c r="N13" s="129" t="e">
        <f t="shared" si="4"/>
        <v>#DIV/0!</v>
      </c>
      <c r="O13" s="82"/>
      <c r="P13" s="76"/>
      <c r="Q13" s="76"/>
      <c r="R13" s="84" t="e">
        <f t="shared" si="0"/>
        <v>#DIV/0!</v>
      </c>
      <c r="S13" s="82"/>
      <c r="T13" s="76"/>
      <c r="U13" s="76"/>
      <c r="V13" s="84" t="e">
        <f t="shared" si="1"/>
        <v>#DIV/0!</v>
      </c>
      <c r="W13" s="7">
        <v>7</v>
      </c>
      <c r="X13" s="9" t="s">
        <v>27</v>
      </c>
      <c r="Y13" s="235"/>
      <c r="Z13" s="76"/>
      <c r="AA13" s="158"/>
      <c r="AB13" s="148" t="e">
        <f t="shared" si="5"/>
        <v>#DIV/0!</v>
      </c>
      <c r="AC13" s="76"/>
      <c r="AD13" s="76"/>
      <c r="AE13" s="128"/>
      <c r="AF13" s="127" t="e">
        <f t="shared" si="6"/>
        <v>#DIV/0!</v>
      </c>
      <c r="AG13" s="76"/>
      <c r="AH13" s="76"/>
      <c r="AI13" s="128"/>
      <c r="AJ13" s="127" t="e">
        <f t="shared" si="7"/>
        <v>#DIV/0!</v>
      </c>
      <c r="AK13" s="76"/>
      <c r="AL13" s="76"/>
      <c r="AM13" s="128"/>
      <c r="AN13" s="125" t="e">
        <f t="shared" si="8"/>
        <v>#DIV/0!</v>
      </c>
      <c r="AO13" s="76"/>
      <c r="AP13" s="76"/>
      <c r="AQ13" s="128"/>
      <c r="AR13" s="125" t="e">
        <f t="shared" si="9"/>
        <v>#DIV/0!</v>
      </c>
    </row>
    <row r="14" spans="1:44">
      <c r="A14" s="7">
        <v>8</v>
      </c>
      <c r="B14" s="9" t="s">
        <v>28</v>
      </c>
      <c r="C14" s="121">
        <v>90</v>
      </c>
      <c r="D14" s="82"/>
      <c r="E14" s="139"/>
      <c r="F14" s="122" t="e">
        <f t="shared" si="2"/>
        <v>#DIV/0!</v>
      </c>
      <c r="G14" s="78"/>
      <c r="H14" s="75"/>
      <c r="I14" s="140"/>
      <c r="J14" s="122" t="e">
        <f t="shared" si="3"/>
        <v>#DIV/0!</v>
      </c>
      <c r="K14" s="78"/>
      <c r="L14" s="75"/>
      <c r="M14" s="140"/>
      <c r="N14" s="129" t="e">
        <f t="shared" si="4"/>
        <v>#DIV/0!</v>
      </c>
      <c r="O14" s="82">
        <v>487</v>
      </c>
      <c r="P14" s="76"/>
      <c r="Q14" s="133"/>
      <c r="R14" s="84" t="e">
        <f t="shared" si="0"/>
        <v>#DIV/0!</v>
      </c>
      <c r="S14" s="82"/>
      <c r="T14" s="76"/>
      <c r="U14" s="133"/>
      <c r="V14" s="84" t="e">
        <f t="shared" si="1"/>
        <v>#DIV/0!</v>
      </c>
      <c r="W14" s="7">
        <v>8</v>
      </c>
      <c r="X14" s="9" t="s">
        <v>28</v>
      </c>
      <c r="Y14" s="235"/>
      <c r="Z14" s="76"/>
      <c r="AA14" s="266"/>
      <c r="AB14" s="148" t="e">
        <f t="shared" si="5"/>
        <v>#DIV/0!</v>
      </c>
      <c r="AC14" s="75"/>
      <c r="AD14" s="75"/>
      <c r="AE14" s="140"/>
      <c r="AF14" s="148" t="e">
        <f t="shared" si="6"/>
        <v>#DIV/0!</v>
      </c>
      <c r="AG14" s="75">
        <v>510</v>
      </c>
      <c r="AH14" s="75"/>
      <c r="AI14" s="140"/>
      <c r="AJ14" s="148" t="e">
        <f t="shared" si="7"/>
        <v>#DIV/0!</v>
      </c>
      <c r="AK14" s="75"/>
      <c r="AL14" s="75"/>
      <c r="AM14" s="140"/>
      <c r="AN14" s="122" t="e">
        <f t="shared" si="8"/>
        <v>#DIV/0!</v>
      </c>
      <c r="AO14" s="75"/>
      <c r="AP14" s="75"/>
      <c r="AQ14" s="140"/>
      <c r="AR14" s="122" t="e">
        <f t="shared" si="9"/>
        <v>#DIV/0!</v>
      </c>
    </row>
    <row r="15" spans="1:44">
      <c r="A15" s="7">
        <v>9</v>
      </c>
      <c r="B15" s="9" t="s">
        <v>29</v>
      </c>
      <c r="C15" s="121"/>
      <c r="D15" s="82"/>
      <c r="E15" s="135"/>
      <c r="F15" s="122" t="e">
        <f t="shared" si="2"/>
        <v>#DIV/0!</v>
      </c>
      <c r="G15" s="138"/>
      <c r="H15" s="73"/>
      <c r="I15" s="124"/>
      <c r="J15" s="125" t="e">
        <f t="shared" si="3"/>
        <v>#DIV/0!</v>
      </c>
      <c r="K15" s="138"/>
      <c r="L15" s="73"/>
      <c r="M15" s="124"/>
      <c r="N15" s="129" t="e">
        <f t="shared" si="4"/>
        <v>#DIV/0!</v>
      </c>
      <c r="O15" s="82"/>
      <c r="P15" s="76"/>
      <c r="Q15" s="133"/>
      <c r="R15" s="84" t="e">
        <f t="shared" si="0"/>
        <v>#DIV/0!</v>
      </c>
      <c r="S15" s="82"/>
      <c r="T15" s="76"/>
      <c r="U15" s="133"/>
      <c r="V15" s="84" t="e">
        <f t="shared" si="1"/>
        <v>#DIV/0!</v>
      </c>
      <c r="W15" s="7">
        <v>9</v>
      </c>
      <c r="X15" s="9" t="s">
        <v>29</v>
      </c>
      <c r="Y15" s="235"/>
      <c r="Z15" s="76"/>
      <c r="AA15" s="158"/>
      <c r="AB15" s="148" t="e">
        <f t="shared" si="5"/>
        <v>#DIV/0!</v>
      </c>
      <c r="AC15" s="73"/>
      <c r="AD15" s="73"/>
      <c r="AE15" s="124"/>
      <c r="AF15" s="127" t="e">
        <f t="shared" si="6"/>
        <v>#DIV/0!</v>
      </c>
      <c r="AG15" s="269">
        <v>405.4</v>
      </c>
      <c r="AH15" s="73"/>
      <c r="AI15" s="124"/>
      <c r="AJ15" s="127" t="e">
        <f t="shared" si="7"/>
        <v>#DIV/0!</v>
      </c>
      <c r="AK15" s="73"/>
      <c r="AL15" s="73"/>
      <c r="AM15" s="124"/>
      <c r="AN15" s="125" t="e">
        <f t="shared" si="8"/>
        <v>#DIV/0!</v>
      </c>
      <c r="AO15" s="73"/>
      <c r="AP15" s="73"/>
      <c r="AQ15" s="124"/>
      <c r="AR15" s="125" t="e">
        <f t="shared" si="9"/>
        <v>#DIV/0!</v>
      </c>
    </row>
    <row r="16" spans="1:44">
      <c r="A16" s="7">
        <v>10</v>
      </c>
      <c r="B16" s="9" t="s">
        <v>30</v>
      </c>
      <c r="C16" s="121"/>
      <c r="D16" s="82"/>
      <c r="E16" s="135"/>
      <c r="F16" s="122" t="e">
        <f t="shared" si="2"/>
        <v>#DIV/0!</v>
      </c>
      <c r="G16" s="82"/>
      <c r="H16" s="82"/>
      <c r="I16" s="97"/>
      <c r="J16" s="122" t="e">
        <f t="shared" si="3"/>
        <v>#DIV/0!</v>
      </c>
      <c r="K16" s="82"/>
      <c r="L16" s="82"/>
      <c r="M16" s="97"/>
      <c r="N16" s="129" t="e">
        <f t="shared" si="4"/>
        <v>#DIV/0!</v>
      </c>
      <c r="O16" s="82"/>
      <c r="P16" s="76"/>
      <c r="Q16" s="76"/>
      <c r="R16" s="84" t="e">
        <f t="shared" si="0"/>
        <v>#DIV/0!</v>
      </c>
      <c r="S16" s="82"/>
      <c r="T16" s="76"/>
      <c r="U16" s="76"/>
      <c r="V16" s="84" t="e">
        <f t="shared" si="1"/>
        <v>#DIV/0!</v>
      </c>
      <c r="W16" s="7">
        <v>10</v>
      </c>
      <c r="X16" s="9" t="s">
        <v>30</v>
      </c>
      <c r="Y16" s="235"/>
      <c r="Z16" s="76"/>
      <c r="AA16" s="158"/>
      <c r="AB16" s="148" t="e">
        <f t="shared" si="5"/>
        <v>#DIV/0!</v>
      </c>
      <c r="AC16" s="76"/>
      <c r="AD16" s="76"/>
      <c r="AE16" s="128"/>
      <c r="AF16" s="148" t="e">
        <f t="shared" si="6"/>
        <v>#DIV/0!</v>
      </c>
      <c r="AG16" s="76"/>
      <c r="AH16" s="76"/>
      <c r="AI16" s="128"/>
      <c r="AJ16" s="148" t="e">
        <f t="shared" si="7"/>
        <v>#DIV/0!</v>
      </c>
      <c r="AK16" s="76"/>
      <c r="AL16" s="76"/>
      <c r="AM16" s="128"/>
      <c r="AN16" s="122" t="e">
        <f t="shared" si="8"/>
        <v>#DIV/0!</v>
      </c>
      <c r="AO16" s="76"/>
      <c r="AP16" s="76"/>
      <c r="AQ16" s="128"/>
      <c r="AR16" s="122" t="e">
        <f t="shared" si="9"/>
        <v>#DIV/0!</v>
      </c>
    </row>
    <row r="17" spans="1:44">
      <c r="A17" s="7">
        <v>11</v>
      </c>
      <c r="B17" s="9" t="s">
        <v>31</v>
      </c>
      <c r="C17" s="121"/>
      <c r="D17" s="82"/>
      <c r="E17" s="135"/>
      <c r="F17" s="122" t="e">
        <f t="shared" si="2"/>
        <v>#DIV/0!</v>
      </c>
      <c r="G17" s="138"/>
      <c r="H17" s="73"/>
      <c r="I17" s="124"/>
      <c r="J17" s="125" t="e">
        <f t="shared" si="3"/>
        <v>#DIV/0!</v>
      </c>
      <c r="K17" s="138"/>
      <c r="L17" s="138"/>
      <c r="M17" s="126"/>
      <c r="N17" s="129" t="e">
        <f t="shared" si="4"/>
        <v>#DIV/0!</v>
      </c>
      <c r="O17" s="82"/>
      <c r="P17" s="76"/>
      <c r="Q17" s="76"/>
      <c r="R17" s="84" t="e">
        <f t="shared" si="0"/>
        <v>#DIV/0!</v>
      </c>
      <c r="S17" s="82"/>
      <c r="T17" s="76"/>
      <c r="U17" s="76"/>
      <c r="V17" s="84" t="e">
        <f t="shared" si="1"/>
        <v>#DIV/0!</v>
      </c>
      <c r="W17" s="7">
        <v>11</v>
      </c>
      <c r="X17" s="9" t="s">
        <v>31</v>
      </c>
      <c r="Y17" s="235"/>
      <c r="Z17" s="76"/>
      <c r="AA17" s="158"/>
      <c r="AB17" s="148" t="e">
        <f t="shared" si="5"/>
        <v>#DIV/0!</v>
      </c>
      <c r="AC17" s="73"/>
      <c r="AD17" s="73"/>
      <c r="AE17" s="124"/>
      <c r="AF17" s="127" t="e">
        <f t="shared" si="6"/>
        <v>#DIV/0!</v>
      </c>
      <c r="AG17" s="73">
        <v>807</v>
      </c>
      <c r="AH17" s="73"/>
      <c r="AI17" s="124"/>
      <c r="AJ17" s="127" t="e">
        <f t="shared" si="7"/>
        <v>#DIV/0!</v>
      </c>
      <c r="AK17" s="73"/>
      <c r="AL17" s="73"/>
      <c r="AM17" s="124"/>
      <c r="AN17" s="125" t="e">
        <f t="shared" si="8"/>
        <v>#DIV/0!</v>
      </c>
      <c r="AO17" s="73"/>
      <c r="AP17" s="73"/>
      <c r="AQ17" s="124"/>
      <c r="AR17" s="125" t="e">
        <f t="shared" si="9"/>
        <v>#DIV/0!</v>
      </c>
    </row>
    <row r="18" spans="1:44">
      <c r="A18" s="7">
        <v>12</v>
      </c>
      <c r="B18" s="9" t="s">
        <v>32</v>
      </c>
      <c r="C18" s="121">
        <v>16</v>
      </c>
      <c r="D18" s="82"/>
      <c r="E18" s="135"/>
      <c r="F18" s="122" t="e">
        <f t="shared" si="2"/>
        <v>#DIV/0!</v>
      </c>
      <c r="G18" s="82"/>
      <c r="H18" s="76"/>
      <c r="I18" s="128"/>
      <c r="J18" s="114" t="e">
        <f t="shared" si="3"/>
        <v>#DIV/0!</v>
      </c>
      <c r="K18" s="82"/>
      <c r="L18" s="82"/>
      <c r="M18" s="97"/>
      <c r="N18" s="129" t="e">
        <f t="shared" si="4"/>
        <v>#DIV/0!</v>
      </c>
      <c r="O18" s="82"/>
      <c r="P18" s="76"/>
      <c r="Q18" s="76"/>
      <c r="R18" s="84" t="e">
        <f t="shared" si="0"/>
        <v>#DIV/0!</v>
      </c>
      <c r="S18" s="82"/>
      <c r="T18" s="76"/>
      <c r="U18" s="76"/>
      <c r="V18" s="84" t="e">
        <f t="shared" si="1"/>
        <v>#DIV/0!</v>
      </c>
      <c r="W18" s="7">
        <v>12</v>
      </c>
      <c r="X18" s="9" t="s">
        <v>32</v>
      </c>
      <c r="Y18" s="235"/>
      <c r="Z18" s="76"/>
      <c r="AA18" s="158"/>
      <c r="AB18" s="148" t="e">
        <f t="shared" si="5"/>
        <v>#DIV/0!</v>
      </c>
      <c r="AC18" s="76"/>
      <c r="AD18" s="267"/>
      <c r="AE18" s="128"/>
      <c r="AF18" s="141" t="e">
        <f t="shared" si="6"/>
        <v>#DIV/0!</v>
      </c>
      <c r="AG18" s="76"/>
      <c r="AH18" s="76"/>
      <c r="AI18" s="128"/>
      <c r="AJ18" s="141" t="e">
        <f t="shared" si="7"/>
        <v>#DIV/0!</v>
      </c>
      <c r="AK18" s="76"/>
      <c r="AL18" s="76"/>
      <c r="AM18" s="128"/>
      <c r="AN18" s="114" t="e">
        <f t="shared" si="8"/>
        <v>#DIV/0!</v>
      </c>
      <c r="AO18" s="76"/>
      <c r="AP18" s="76"/>
      <c r="AQ18" s="128"/>
      <c r="AR18" s="114" t="e">
        <f t="shared" si="9"/>
        <v>#DIV/0!</v>
      </c>
    </row>
    <row r="19" spans="1:44">
      <c r="A19" s="7">
        <v>13</v>
      </c>
      <c r="B19" s="16" t="s">
        <v>33</v>
      </c>
      <c r="C19" s="121">
        <v>100</v>
      </c>
      <c r="D19" s="82"/>
      <c r="E19" s="139"/>
      <c r="F19" s="122" t="e">
        <f t="shared" si="2"/>
        <v>#DIV/0!</v>
      </c>
      <c r="G19" s="138">
        <v>50</v>
      </c>
      <c r="H19" s="138"/>
      <c r="I19" s="126"/>
      <c r="J19" s="114" t="e">
        <f t="shared" si="3"/>
        <v>#DIV/0!</v>
      </c>
      <c r="K19" s="138"/>
      <c r="L19" s="138"/>
      <c r="M19" s="126"/>
      <c r="N19" s="129" t="e">
        <f t="shared" si="4"/>
        <v>#DIV/0!</v>
      </c>
      <c r="O19" s="82"/>
      <c r="P19" s="82"/>
      <c r="Q19" s="82"/>
      <c r="R19" s="84" t="e">
        <f t="shared" si="0"/>
        <v>#DIV/0!</v>
      </c>
      <c r="S19" s="82"/>
      <c r="T19" s="82"/>
      <c r="U19" s="82"/>
      <c r="V19" s="84" t="e">
        <f t="shared" si="1"/>
        <v>#DIV/0!</v>
      </c>
      <c r="W19" s="7">
        <v>13</v>
      </c>
      <c r="X19" s="16" t="s">
        <v>33</v>
      </c>
      <c r="Y19" s="235"/>
      <c r="Z19" s="76"/>
      <c r="AA19" s="266"/>
      <c r="AB19" s="148" t="e">
        <f t="shared" si="5"/>
        <v>#DIV/0!</v>
      </c>
      <c r="AC19" s="73"/>
      <c r="AD19" s="73"/>
      <c r="AE19" s="124"/>
      <c r="AF19" s="141" t="e">
        <f t="shared" si="6"/>
        <v>#DIV/0!</v>
      </c>
      <c r="AG19" s="73">
        <v>1094</v>
      </c>
      <c r="AH19" s="73"/>
      <c r="AI19" s="124"/>
      <c r="AJ19" s="141" t="e">
        <f t="shared" si="7"/>
        <v>#DIV/0!</v>
      </c>
      <c r="AK19" s="73"/>
      <c r="AL19" s="73"/>
      <c r="AM19" s="124"/>
      <c r="AN19" s="114" t="e">
        <f t="shared" si="8"/>
        <v>#DIV/0!</v>
      </c>
      <c r="AO19" s="73"/>
      <c r="AP19" s="73"/>
      <c r="AQ19" s="124"/>
      <c r="AR19" s="114" t="e">
        <f t="shared" si="9"/>
        <v>#DIV/0!</v>
      </c>
    </row>
    <row r="20" spans="1:44">
      <c r="A20" s="7">
        <v>14</v>
      </c>
      <c r="B20" s="9" t="s">
        <v>35</v>
      </c>
      <c r="C20" s="121">
        <v>60</v>
      </c>
      <c r="D20" s="82">
        <v>15</v>
      </c>
      <c r="E20" s="219">
        <v>56</v>
      </c>
      <c r="F20" s="122">
        <f t="shared" si="2"/>
        <v>37.333333333333336</v>
      </c>
      <c r="G20" s="82"/>
      <c r="H20" s="82"/>
      <c r="I20" s="125"/>
      <c r="J20" s="125" t="e">
        <f t="shared" si="3"/>
        <v>#DIV/0!</v>
      </c>
      <c r="K20" s="82"/>
      <c r="L20" s="82"/>
      <c r="M20" s="125"/>
      <c r="N20" s="129" t="e">
        <f t="shared" si="4"/>
        <v>#DIV/0!</v>
      </c>
      <c r="O20" s="76"/>
      <c r="P20" s="76"/>
      <c r="Q20" s="76"/>
      <c r="R20" s="84" t="e">
        <f t="shared" si="0"/>
        <v>#DIV/0!</v>
      </c>
      <c r="S20" s="76"/>
      <c r="T20" s="76"/>
      <c r="U20" s="76"/>
      <c r="V20" s="84" t="e">
        <f t="shared" si="1"/>
        <v>#DIV/0!</v>
      </c>
      <c r="W20" s="7">
        <v>14</v>
      </c>
      <c r="X20" s="9" t="s">
        <v>35</v>
      </c>
      <c r="Y20" s="235">
        <v>110</v>
      </c>
      <c r="Z20" s="76"/>
      <c r="AA20" s="158"/>
      <c r="AB20" s="148" t="e">
        <f t="shared" si="5"/>
        <v>#DIV/0!</v>
      </c>
      <c r="AC20" s="76"/>
      <c r="AD20" s="76"/>
      <c r="AE20" s="127"/>
      <c r="AF20" s="127" t="e">
        <f t="shared" si="6"/>
        <v>#DIV/0!</v>
      </c>
      <c r="AG20" s="76"/>
      <c r="AH20" s="76"/>
      <c r="AI20" s="127"/>
      <c r="AJ20" s="127" t="e">
        <f t="shared" si="7"/>
        <v>#DIV/0!</v>
      </c>
      <c r="AK20" s="76"/>
      <c r="AL20" s="76"/>
      <c r="AM20" s="127"/>
      <c r="AN20" s="125" t="e">
        <f t="shared" si="8"/>
        <v>#DIV/0!</v>
      </c>
      <c r="AO20" s="76"/>
      <c r="AP20" s="76"/>
      <c r="AQ20" s="127"/>
      <c r="AR20" s="125" t="e">
        <f t="shared" si="9"/>
        <v>#DIV/0!</v>
      </c>
    </row>
    <row r="21" spans="1:44">
      <c r="A21" s="7">
        <v>15</v>
      </c>
      <c r="B21" s="9" t="s">
        <v>96</v>
      </c>
      <c r="C21" s="107"/>
      <c r="D21" s="138"/>
      <c r="E21" s="143"/>
      <c r="F21" s="122" t="e">
        <f t="shared" si="2"/>
        <v>#DIV/0!</v>
      </c>
      <c r="G21" s="82"/>
      <c r="H21" s="82"/>
      <c r="I21" s="97"/>
      <c r="J21" s="129" t="e">
        <f t="shared" si="3"/>
        <v>#DIV/0!</v>
      </c>
      <c r="K21" s="82"/>
      <c r="L21" s="82"/>
      <c r="M21" s="97"/>
      <c r="N21" s="129" t="e">
        <f t="shared" si="4"/>
        <v>#DIV/0!</v>
      </c>
      <c r="O21" s="82"/>
      <c r="P21" s="76"/>
      <c r="Q21" s="144"/>
      <c r="R21" s="84" t="e">
        <f t="shared" si="0"/>
        <v>#DIV/0!</v>
      </c>
      <c r="S21" s="82"/>
      <c r="T21" s="76"/>
      <c r="U21" s="144"/>
      <c r="V21" s="84" t="e">
        <f t="shared" si="1"/>
        <v>#DIV/0!</v>
      </c>
      <c r="W21" s="7">
        <v>15</v>
      </c>
      <c r="X21" s="9" t="s">
        <v>96</v>
      </c>
      <c r="Y21" s="108"/>
      <c r="Z21" s="73"/>
      <c r="AA21" s="268"/>
      <c r="AB21" s="148" t="e">
        <f t="shared" si="5"/>
        <v>#DIV/0!</v>
      </c>
      <c r="AC21" s="76"/>
      <c r="AD21" s="76"/>
      <c r="AE21" s="128"/>
      <c r="AF21" s="142" t="e">
        <f t="shared" si="6"/>
        <v>#DIV/0!</v>
      </c>
      <c r="AG21" s="76"/>
      <c r="AH21" s="76"/>
      <c r="AI21" s="128"/>
      <c r="AJ21" s="142" t="e">
        <f t="shared" si="7"/>
        <v>#DIV/0!</v>
      </c>
      <c r="AK21" s="76"/>
      <c r="AL21" s="76"/>
      <c r="AM21" s="128"/>
      <c r="AN21" s="129" t="e">
        <f t="shared" si="8"/>
        <v>#DIV/0!</v>
      </c>
      <c r="AO21" s="76"/>
      <c r="AP21" s="76"/>
      <c r="AQ21" s="128"/>
      <c r="AR21" s="129" t="e">
        <f t="shared" si="9"/>
        <v>#DIV/0!</v>
      </c>
    </row>
    <row r="22" spans="1:44">
      <c r="A22" s="7">
        <v>16</v>
      </c>
      <c r="B22" s="9" t="s">
        <v>98</v>
      </c>
      <c r="C22" s="121"/>
      <c r="D22" s="82"/>
      <c r="E22" s="135"/>
      <c r="F22" s="122" t="e">
        <f t="shared" si="2"/>
        <v>#DIV/0!</v>
      </c>
      <c r="G22" s="82"/>
      <c r="H22" s="76"/>
      <c r="I22" s="127"/>
      <c r="J22" s="114" t="e">
        <f t="shared" si="3"/>
        <v>#DIV/0!</v>
      </c>
      <c r="K22" s="82"/>
      <c r="L22" s="82"/>
      <c r="M22" s="145"/>
      <c r="N22" s="129" t="e">
        <f t="shared" si="4"/>
        <v>#DIV/0!</v>
      </c>
      <c r="O22" s="82"/>
      <c r="P22" s="76"/>
      <c r="Q22" s="144"/>
      <c r="R22" s="84" t="e">
        <f t="shared" si="0"/>
        <v>#DIV/0!</v>
      </c>
      <c r="S22" s="82"/>
      <c r="T22" s="76"/>
      <c r="U22" s="144"/>
      <c r="V22" s="84" t="e">
        <f t="shared" si="1"/>
        <v>#DIV/0!</v>
      </c>
      <c r="W22" s="7">
        <v>16</v>
      </c>
      <c r="X22" s="9" t="s">
        <v>98</v>
      </c>
      <c r="Y22" s="235"/>
      <c r="Z22" s="76"/>
      <c r="AA22" s="158"/>
      <c r="AB22" s="148" t="e">
        <f t="shared" si="5"/>
        <v>#DIV/0!</v>
      </c>
      <c r="AC22" s="76"/>
      <c r="AD22" s="76"/>
      <c r="AE22" s="127"/>
      <c r="AF22" s="141" t="e">
        <f t="shared" si="6"/>
        <v>#DIV/0!</v>
      </c>
      <c r="AG22" s="76"/>
      <c r="AH22" s="76"/>
      <c r="AI22" s="127"/>
      <c r="AJ22" s="141" t="e">
        <f t="shared" si="7"/>
        <v>#DIV/0!</v>
      </c>
      <c r="AK22" s="76"/>
      <c r="AL22" s="76"/>
      <c r="AM22" s="127"/>
      <c r="AN22" s="114" t="e">
        <f t="shared" si="8"/>
        <v>#DIV/0!</v>
      </c>
      <c r="AO22" s="76"/>
      <c r="AP22" s="76"/>
      <c r="AQ22" s="127"/>
      <c r="AR22" s="114" t="e">
        <f t="shared" si="9"/>
        <v>#DIV/0!</v>
      </c>
    </row>
    <row r="23" spans="1:44">
      <c r="A23" s="7">
        <v>17</v>
      </c>
      <c r="B23" s="9" t="s">
        <v>108</v>
      </c>
      <c r="C23" s="121"/>
      <c r="D23" s="82"/>
      <c r="E23" s="135"/>
      <c r="F23" s="122" t="e">
        <f t="shared" si="2"/>
        <v>#DIV/0!</v>
      </c>
      <c r="G23" s="82"/>
      <c r="H23" s="76"/>
      <c r="I23" s="127"/>
      <c r="J23" s="114" t="e">
        <f t="shared" si="3"/>
        <v>#DIV/0!</v>
      </c>
      <c r="K23" s="82"/>
      <c r="L23" s="82"/>
      <c r="M23" s="145"/>
      <c r="N23" s="129" t="e">
        <f t="shared" si="4"/>
        <v>#DIV/0!</v>
      </c>
      <c r="O23" s="82"/>
      <c r="P23" s="76"/>
      <c r="Q23" s="144"/>
      <c r="R23" s="84" t="e">
        <f t="shared" si="0"/>
        <v>#DIV/0!</v>
      </c>
      <c r="S23" s="82"/>
      <c r="T23" s="76"/>
      <c r="U23" s="144"/>
      <c r="V23" s="84" t="e">
        <f t="shared" si="1"/>
        <v>#DIV/0!</v>
      </c>
      <c r="W23" s="7">
        <v>17</v>
      </c>
      <c r="X23" s="9" t="s">
        <v>108</v>
      </c>
      <c r="Y23" s="235"/>
      <c r="Z23" s="76"/>
      <c r="AA23" s="158"/>
      <c r="AB23" s="148" t="e">
        <f t="shared" si="5"/>
        <v>#DIV/0!</v>
      </c>
      <c r="AC23" s="76"/>
      <c r="AD23" s="76"/>
      <c r="AE23" s="127"/>
      <c r="AF23" s="141" t="e">
        <f t="shared" si="6"/>
        <v>#DIV/0!</v>
      </c>
      <c r="AG23" s="76"/>
      <c r="AH23" s="76"/>
      <c r="AI23" s="127"/>
      <c r="AJ23" s="141" t="e">
        <f t="shared" si="7"/>
        <v>#DIV/0!</v>
      </c>
      <c r="AK23" s="76">
        <v>1201</v>
      </c>
      <c r="AL23" s="76"/>
      <c r="AM23" s="127"/>
      <c r="AN23" s="114" t="e">
        <f t="shared" si="8"/>
        <v>#DIV/0!</v>
      </c>
      <c r="AO23" s="76"/>
      <c r="AP23" s="76"/>
      <c r="AQ23" s="127"/>
      <c r="AR23" s="114" t="e">
        <f t="shared" si="9"/>
        <v>#DIV/0!</v>
      </c>
    </row>
    <row r="24" spans="1:44" ht="14.25" customHeight="1">
      <c r="A24" s="7">
        <v>18</v>
      </c>
      <c r="B24" s="9" t="s">
        <v>119</v>
      </c>
      <c r="C24" s="121"/>
      <c r="D24" s="82"/>
      <c r="E24" s="135"/>
      <c r="F24" s="122" t="e">
        <f t="shared" si="2"/>
        <v>#DIV/0!</v>
      </c>
      <c r="G24" s="82"/>
      <c r="H24" s="76"/>
      <c r="I24" s="127"/>
      <c r="J24" s="114" t="e">
        <f t="shared" si="3"/>
        <v>#DIV/0!</v>
      </c>
      <c r="K24" s="82"/>
      <c r="L24" s="82"/>
      <c r="M24" s="145"/>
      <c r="N24" s="129" t="e">
        <f t="shared" si="4"/>
        <v>#DIV/0!</v>
      </c>
      <c r="O24" s="82">
        <v>74.75</v>
      </c>
      <c r="P24" s="76"/>
      <c r="Q24" s="144"/>
      <c r="R24" s="84" t="e">
        <f t="shared" si="0"/>
        <v>#DIV/0!</v>
      </c>
      <c r="S24" s="82"/>
      <c r="T24" s="76"/>
      <c r="U24" s="144"/>
      <c r="V24" s="84" t="e">
        <f t="shared" si="1"/>
        <v>#DIV/0!</v>
      </c>
      <c r="W24" s="7">
        <v>19</v>
      </c>
      <c r="X24" s="9" t="s">
        <v>107</v>
      </c>
      <c r="Y24" s="235"/>
      <c r="Z24" s="76"/>
      <c r="AA24" s="158"/>
      <c r="AB24" s="148" t="e">
        <f t="shared" si="5"/>
        <v>#DIV/0!</v>
      </c>
      <c r="AC24" s="76"/>
      <c r="AD24" s="76"/>
      <c r="AE24" s="127"/>
      <c r="AF24" s="141" t="e">
        <f t="shared" si="6"/>
        <v>#DIV/0!</v>
      </c>
      <c r="AG24" s="76"/>
      <c r="AH24" s="76"/>
      <c r="AI24" s="127"/>
      <c r="AJ24" s="141" t="e">
        <f t="shared" si="7"/>
        <v>#DIV/0!</v>
      </c>
      <c r="AK24" s="76"/>
      <c r="AL24" s="76"/>
      <c r="AM24" s="127"/>
      <c r="AN24" s="114" t="e">
        <f t="shared" si="8"/>
        <v>#DIV/0!</v>
      </c>
      <c r="AO24" s="76"/>
      <c r="AP24" s="76"/>
      <c r="AQ24" s="127"/>
      <c r="AR24" s="114" t="e">
        <f t="shared" si="9"/>
        <v>#DIV/0!</v>
      </c>
    </row>
    <row r="25" spans="1:44" ht="14.25" customHeight="1">
      <c r="A25" s="7">
        <v>19</v>
      </c>
      <c r="B25" s="32" t="s">
        <v>107</v>
      </c>
      <c r="C25" s="121"/>
      <c r="D25" s="82"/>
      <c r="E25" s="135"/>
      <c r="F25" s="122" t="e">
        <f t="shared" si="2"/>
        <v>#DIV/0!</v>
      </c>
      <c r="G25" s="82"/>
      <c r="H25" s="76"/>
      <c r="I25" s="127"/>
      <c r="J25" s="114" t="e">
        <f t="shared" si="3"/>
        <v>#DIV/0!</v>
      </c>
      <c r="K25" s="82"/>
      <c r="L25" s="82"/>
      <c r="M25" s="145"/>
      <c r="N25" s="129" t="e">
        <f t="shared" si="4"/>
        <v>#DIV/0!</v>
      </c>
      <c r="O25" s="82"/>
      <c r="P25" s="76"/>
      <c r="Q25" s="144"/>
      <c r="R25" s="84" t="e">
        <f t="shared" si="0"/>
        <v>#DIV/0!</v>
      </c>
      <c r="S25" s="82"/>
      <c r="T25" s="76"/>
      <c r="U25" s="144"/>
      <c r="V25" s="84" t="e">
        <f t="shared" si="1"/>
        <v>#DIV/0!</v>
      </c>
      <c r="W25" s="7">
        <v>20</v>
      </c>
      <c r="X25" s="32" t="s">
        <v>103</v>
      </c>
      <c r="Y25" s="235"/>
      <c r="Z25" s="76"/>
      <c r="AA25" s="158"/>
      <c r="AB25" s="148" t="e">
        <f t="shared" si="5"/>
        <v>#DIV/0!</v>
      </c>
      <c r="AC25" s="76"/>
      <c r="AD25" s="76"/>
      <c r="AE25" s="127"/>
      <c r="AF25" s="141" t="e">
        <f t="shared" si="6"/>
        <v>#DIV/0!</v>
      </c>
      <c r="AG25" s="76"/>
      <c r="AH25" s="76"/>
      <c r="AI25" s="127"/>
      <c r="AJ25" s="141" t="e">
        <f t="shared" si="7"/>
        <v>#DIV/0!</v>
      </c>
      <c r="AK25" s="76"/>
      <c r="AL25" s="76"/>
      <c r="AM25" s="127"/>
      <c r="AN25" s="114" t="e">
        <f t="shared" si="8"/>
        <v>#DIV/0!</v>
      </c>
      <c r="AO25" s="76"/>
      <c r="AP25" s="76"/>
      <c r="AQ25" s="127"/>
      <c r="AR25" s="114" t="e">
        <f t="shared" si="9"/>
        <v>#DIV/0!</v>
      </c>
    </row>
    <row r="26" spans="1:44" ht="14.25" customHeight="1">
      <c r="A26" s="7">
        <v>20</v>
      </c>
      <c r="B26" s="9" t="s">
        <v>38</v>
      </c>
      <c r="C26" s="121"/>
      <c r="D26" s="82"/>
      <c r="E26" s="146"/>
      <c r="F26" s="122" t="e">
        <f t="shared" si="2"/>
        <v>#DIV/0!</v>
      </c>
      <c r="G26" s="82"/>
      <c r="H26" s="76"/>
      <c r="I26" s="127"/>
      <c r="J26" s="125" t="e">
        <f t="shared" si="3"/>
        <v>#DIV/0!</v>
      </c>
      <c r="K26" s="82"/>
      <c r="L26" s="76"/>
      <c r="M26" s="127"/>
      <c r="N26" s="129" t="e">
        <f t="shared" si="4"/>
        <v>#DIV/0!</v>
      </c>
      <c r="O26" s="82"/>
      <c r="P26" s="76"/>
      <c r="Q26" s="144"/>
      <c r="R26" s="84" t="e">
        <f t="shared" si="0"/>
        <v>#DIV/0!</v>
      </c>
      <c r="S26" s="82"/>
      <c r="T26" s="76"/>
      <c r="U26" s="144"/>
      <c r="V26" s="84" t="e">
        <f t="shared" ref="V26:V31" si="10">U26/T26*10</f>
        <v>#DIV/0!</v>
      </c>
      <c r="W26" s="7">
        <v>21</v>
      </c>
      <c r="X26" s="9" t="s">
        <v>38</v>
      </c>
      <c r="Y26" s="235"/>
      <c r="Z26" s="76"/>
      <c r="AA26" s="155"/>
      <c r="AB26" s="148" t="e">
        <f t="shared" si="5"/>
        <v>#DIV/0!</v>
      </c>
      <c r="AC26" s="76"/>
      <c r="AD26" s="76"/>
      <c r="AE26" s="127"/>
      <c r="AF26" s="127" t="e">
        <f t="shared" si="6"/>
        <v>#DIV/0!</v>
      </c>
      <c r="AG26" s="76"/>
      <c r="AH26" s="76"/>
      <c r="AI26" s="127"/>
      <c r="AJ26" s="127" t="e">
        <f t="shared" si="7"/>
        <v>#DIV/0!</v>
      </c>
      <c r="AK26" s="76"/>
      <c r="AL26" s="76"/>
      <c r="AM26" s="127"/>
      <c r="AN26" s="125" t="e">
        <f t="shared" si="8"/>
        <v>#DIV/0!</v>
      </c>
      <c r="AO26" s="76"/>
      <c r="AP26" s="76"/>
      <c r="AQ26" s="127"/>
      <c r="AR26" s="125" t="e">
        <f t="shared" si="9"/>
        <v>#DIV/0!</v>
      </c>
    </row>
    <row r="27" spans="1:44" ht="15" customHeight="1">
      <c r="A27" s="7">
        <v>21</v>
      </c>
      <c r="B27" s="10" t="s">
        <v>39</v>
      </c>
      <c r="C27" s="222">
        <f>SUM(C7:C26)</f>
        <v>266</v>
      </c>
      <c r="D27" s="220">
        <f>SUM(D7:D26)</f>
        <v>15</v>
      </c>
      <c r="E27" s="220">
        <f>SUM(E7:E26)</f>
        <v>56</v>
      </c>
      <c r="F27" s="122">
        <f t="shared" si="2"/>
        <v>37.333333333333336</v>
      </c>
      <c r="G27" s="82">
        <f>SUM(G7:G26)</f>
        <v>640</v>
      </c>
      <c r="H27" s="151">
        <f>SUM(H7:H21)</f>
        <v>590</v>
      </c>
      <c r="I27" s="208">
        <f>SUM(I7:I21)</f>
        <v>1834.5</v>
      </c>
      <c r="J27" s="129">
        <f t="shared" si="3"/>
        <v>31.093220338983052</v>
      </c>
      <c r="K27" s="76">
        <f>SUM(K7:K26)</f>
        <v>0</v>
      </c>
      <c r="L27" s="151">
        <f>SUM(L7:L26)</f>
        <v>0</v>
      </c>
      <c r="M27" s="84">
        <f>SUM(M7:M26)</f>
        <v>0</v>
      </c>
      <c r="N27" s="129" t="e">
        <f t="shared" si="4"/>
        <v>#DIV/0!</v>
      </c>
      <c r="O27" s="263">
        <f>SUM(O7:O26)</f>
        <v>561.75</v>
      </c>
      <c r="P27" s="153">
        <f>SUM(P7:P26)</f>
        <v>0</v>
      </c>
      <c r="Q27" s="87">
        <f>SUM(Q7:Q26)</f>
        <v>0</v>
      </c>
      <c r="R27" s="84" t="e">
        <f t="shared" si="0"/>
        <v>#DIV/0!</v>
      </c>
      <c r="S27" s="152">
        <f>SUM(S7:S26)</f>
        <v>724</v>
      </c>
      <c r="T27" s="153">
        <f>SUM(T7:T26)</f>
        <v>239</v>
      </c>
      <c r="U27" s="87">
        <f>SUM(U7:U26)</f>
        <v>988.2</v>
      </c>
      <c r="V27" s="84">
        <f t="shared" si="10"/>
        <v>41.347280334728033</v>
      </c>
      <c r="W27" s="7">
        <v>22</v>
      </c>
      <c r="X27" s="10" t="s">
        <v>39</v>
      </c>
      <c r="Y27" s="149">
        <f>SUM(Y7:Y26)</f>
        <v>110</v>
      </c>
      <c r="Z27" s="150">
        <f>SUM(Z7:Z26)</f>
        <v>0</v>
      </c>
      <c r="AA27" s="150">
        <f>SUM(AA7:AA26)</f>
        <v>0</v>
      </c>
      <c r="AB27" s="122" t="e">
        <f t="shared" si="5"/>
        <v>#DIV/0!</v>
      </c>
      <c r="AC27" s="82">
        <f>SUM(AC7:AC26)</f>
        <v>0</v>
      </c>
      <c r="AD27" s="209">
        <f>SUM(AD7:AD26)</f>
        <v>0</v>
      </c>
      <c r="AE27" s="208">
        <f>SUM(AE7:AE26)</f>
        <v>0</v>
      </c>
      <c r="AF27" s="129" t="e">
        <f t="shared" si="6"/>
        <v>#DIV/0!</v>
      </c>
      <c r="AG27" s="84">
        <f>SUM(AG7:AG26)</f>
        <v>6580.4</v>
      </c>
      <c r="AH27" s="151">
        <f>SUM(AH7:AH26)</f>
        <v>0</v>
      </c>
      <c r="AI27" s="208">
        <f>SUM(AI7:AI26)</f>
        <v>0</v>
      </c>
      <c r="AJ27" s="129" t="e">
        <f t="shared" si="7"/>
        <v>#DIV/0!</v>
      </c>
      <c r="AK27" s="82">
        <f>SUM(AK7:AK26)</f>
        <v>1201</v>
      </c>
      <c r="AL27" s="151">
        <f>SUM(AL7:AL26)</f>
        <v>0</v>
      </c>
      <c r="AM27" s="208">
        <f>SUM(AM7:AM26)</f>
        <v>0</v>
      </c>
      <c r="AN27" s="129" t="e">
        <f t="shared" si="8"/>
        <v>#DIV/0!</v>
      </c>
      <c r="AO27" s="82">
        <f>SUM(AO7:AO26)</f>
        <v>0</v>
      </c>
      <c r="AP27" s="151">
        <f>SUM(AP7:AP26)</f>
        <v>0</v>
      </c>
      <c r="AQ27" s="208">
        <f>SUM(AQ7:AQ26)</f>
        <v>0</v>
      </c>
      <c r="AR27" s="129" t="e">
        <f t="shared" si="9"/>
        <v>#DIV/0!</v>
      </c>
    </row>
    <row r="28" spans="1:44" ht="14.25" customHeight="1">
      <c r="A28" s="7">
        <v>22</v>
      </c>
      <c r="B28" s="9" t="s">
        <v>40</v>
      </c>
      <c r="C28" s="154"/>
      <c r="D28" s="76"/>
      <c r="E28" s="155"/>
      <c r="F28" s="148" t="e">
        <f t="shared" si="2"/>
        <v>#DIV/0!</v>
      </c>
      <c r="G28" s="76"/>
      <c r="H28" s="76"/>
      <c r="I28" s="147"/>
      <c r="J28" s="142" t="e">
        <f t="shared" si="3"/>
        <v>#DIV/0!</v>
      </c>
      <c r="K28" s="156">
        <v>607</v>
      </c>
      <c r="L28" s="76"/>
      <c r="M28" s="147"/>
      <c r="N28" s="142" t="e">
        <f t="shared" si="4"/>
        <v>#DIV/0!</v>
      </c>
      <c r="O28" s="156"/>
      <c r="P28" s="76"/>
      <c r="Q28" s="157"/>
      <c r="R28" s="133" t="e">
        <f t="shared" si="0"/>
        <v>#DIV/0!</v>
      </c>
      <c r="S28" s="156">
        <v>118</v>
      </c>
      <c r="T28" s="76"/>
      <c r="U28" s="157"/>
      <c r="V28" s="133" t="e">
        <f t="shared" si="10"/>
        <v>#DIV/0!</v>
      </c>
      <c r="W28" s="7">
        <v>23</v>
      </c>
      <c r="X28" s="9" t="s">
        <v>40</v>
      </c>
      <c r="Y28" s="154"/>
      <c r="Z28" s="76"/>
      <c r="AA28" s="155"/>
      <c r="AB28" s="148" t="e">
        <f t="shared" si="5"/>
        <v>#DIV/0!</v>
      </c>
      <c r="AC28" s="82">
        <v>170.1</v>
      </c>
      <c r="AD28" s="82">
        <v>151</v>
      </c>
      <c r="AE28" s="217">
        <v>151</v>
      </c>
      <c r="AF28" s="129">
        <f t="shared" si="6"/>
        <v>10</v>
      </c>
      <c r="AG28" s="82">
        <v>768</v>
      </c>
      <c r="AH28" s="82"/>
      <c r="AI28" s="217"/>
      <c r="AJ28" s="129">
        <v>3.6</v>
      </c>
      <c r="AK28" s="76"/>
      <c r="AL28" s="76"/>
      <c r="AM28" s="147"/>
      <c r="AN28" s="142" t="e">
        <f t="shared" si="8"/>
        <v>#DIV/0!</v>
      </c>
      <c r="AO28" s="76"/>
      <c r="AP28" s="76"/>
      <c r="AQ28" s="147"/>
      <c r="AR28" s="142" t="e">
        <f t="shared" si="9"/>
        <v>#DIV/0!</v>
      </c>
    </row>
    <row r="29" spans="1:44" ht="14.25" customHeight="1">
      <c r="A29" s="7">
        <v>23</v>
      </c>
      <c r="B29" s="9" t="s">
        <v>41</v>
      </c>
      <c r="C29" s="154"/>
      <c r="D29" s="76"/>
      <c r="E29" s="158"/>
      <c r="F29" s="148" t="e">
        <f t="shared" si="2"/>
        <v>#DIV/0!</v>
      </c>
      <c r="G29" s="76"/>
      <c r="H29" s="76"/>
      <c r="I29" s="128"/>
      <c r="J29" s="141" t="e">
        <f t="shared" si="3"/>
        <v>#DIV/0!</v>
      </c>
      <c r="K29" s="76"/>
      <c r="L29" s="76"/>
      <c r="M29" s="147"/>
      <c r="N29" s="142" t="e">
        <f t="shared" si="4"/>
        <v>#DIV/0!</v>
      </c>
      <c r="O29" s="156"/>
      <c r="P29" s="76"/>
      <c r="Q29" s="144"/>
      <c r="R29" s="133" t="e">
        <f t="shared" si="0"/>
        <v>#DIV/0!</v>
      </c>
      <c r="S29" s="156"/>
      <c r="T29" s="76"/>
      <c r="U29" s="144"/>
      <c r="V29" s="133" t="e">
        <f t="shared" si="10"/>
        <v>#DIV/0!</v>
      </c>
      <c r="W29" s="7">
        <v>24</v>
      </c>
      <c r="X29" s="9" t="s">
        <v>41</v>
      </c>
      <c r="Y29" s="154"/>
      <c r="Z29" s="76"/>
      <c r="AA29" s="158"/>
      <c r="AB29" s="148" t="e">
        <f t="shared" si="5"/>
        <v>#DIV/0!</v>
      </c>
      <c r="AC29" s="76"/>
      <c r="AD29" s="76"/>
      <c r="AE29" s="128"/>
      <c r="AF29" s="141" t="e">
        <f t="shared" si="6"/>
        <v>#DIV/0!</v>
      </c>
      <c r="AG29" s="76"/>
      <c r="AH29" s="76"/>
      <c r="AI29" s="128"/>
      <c r="AJ29" s="141" t="e">
        <f t="shared" si="7"/>
        <v>#DIV/0!</v>
      </c>
      <c r="AK29" s="76"/>
      <c r="AL29" s="76"/>
      <c r="AM29" s="128"/>
      <c r="AN29" s="141" t="e">
        <f t="shared" si="8"/>
        <v>#DIV/0!</v>
      </c>
      <c r="AO29" s="76">
        <v>1591</v>
      </c>
      <c r="AP29" s="76"/>
      <c r="AQ29" s="128"/>
      <c r="AR29" s="141" t="e">
        <f t="shared" si="9"/>
        <v>#DIV/0!</v>
      </c>
    </row>
    <row r="30" spans="1:44" ht="15.75" customHeight="1">
      <c r="A30" s="7">
        <v>24</v>
      </c>
      <c r="B30" s="10" t="s">
        <v>42</v>
      </c>
      <c r="C30" s="223">
        <f>SUM(C27:C29)</f>
        <v>266</v>
      </c>
      <c r="D30" s="221">
        <f>SUM(D27:D29)</f>
        <v>15</v>
      </c>
      <c r="E30" s="221">
        <f>SUM(E27:E29)</f>
        <v>56</v>
      </c>
      <c r="F30" s="122">
        <f t="shared" si="2"/>
        <v>37.333333333333336</v>
      </c>
      <c r="G30" s="151">
        <f>SUM(G27:G29)</f>
        <v>640</v>
      </c>
      <c r="H30" s="151">
        <f>SUM(H27:H29)</f>
        <v>590</v>
      </c>
      <c r="I30" s="208">
        <f>SUM(I27:I29)</f>
        <v>1834.5</v>
      </c>
      <c r="J30" s="129">
        <f t="shared" si="3"/>
        <v>31.093220338983052</v>
      </c>
      <c r="K30" s="156">
        <f>SUM(K27:K29)</f>
        <v>607</v>
      </c>
      <c r="L30" s="151">
        <f>SUM(L27:L29)</f>
        <v>0</v>
      </c>
      <c r="M30" s="84">
        <f>SUM(M27:M29)</f>
        <v>0</v>
      </c>
      <c r="N30" s="129" t="e">
        <f t="shared" si="4"/>
        <v>#DIV/0!</v>
      </c>
      <c r="O30" s="264">
        <f>SUM(O27:O29)</f>
        <v>561.75</v>
      </c>
      <c r="P30" s="153">
        <f>SUM(P27:P29)</f>
        <v>0</v>
      </c>
      <c r="Q30" s="87">
        <f>SUM(Q27:Q29)</f>
        <v>0</v>
      </c>
      <c r="R30" s="84" t="e">
        <f t="shared" si="0"/>
        <v>#DIV/0!</v>
      </c>
      <c r="S30" s="152">
        <f>SUM(S27:S29)</f>
        <v>842</v>
      </c>
      <c r="T30" s="153">
        <f>SUM(T27:T29)</f>
        <v>239</v>
      </c>
      <c r="U30" s="87">
        <f>SUM(U27:U29)</f>
        <v>988.2</v>
      </c>
      <c r="V30" s="84">
        <f t="shared" si="10"/>
        <v>41.347280334728033</v>
      </c>
      <c r="W30" s="7">
        <v>25</v>
      </c>
      <c r="X30" s="10" t="s">
        <v>42</v>
      </c>
      <c r="Y30" s="160">
        <f>SUM(Y27:Y29)</f>
        <v>110</v>
      </c>
      <c r="Z30" s="161">
        <f>SUM(Z27:Z29)</f>
        <v>0</v>
      </c>
      <c r="AA30" s="161">
        <f>SUM(AA27:AA29)</f>
        <v>0</v>
      </c>
      <c r="AB30" s="122" t="e">
        <f t="shared" si="5"/>
        <v>#DIV/0!</v>
      </c>
      <c r="AC30" s="156">
        <f>SUM(AC27:AC29)</f>
        <v>170.1</v>
      </c>
      <c r="AD30" s="209">
        <f>SUM(AD27:AD29)</f>
        <v>151</v>
      </c>
      <c r="AE30" s="208">
        <f>SUM(AE27:AE29)</f>
        <v>151</v>
      </c>
      <c r="AF30" s="129">
        <f t="shared" si="6"/>
        <v>10</v>
      </c>
      <c r="AG30" s="84">
        <f>SUM(AG27:AG29)</f>
        <v>7348.4</v>
      </c>
      <c r="AH30" s="151">
        <f>SUM(AH27:AH29)</f>
        <v>0</v>
      </c>
      <c r="AI30" s="208">
        <f>SUM(AI27:AI29)</f>
        <v>0</v>
      </c>
      <c r="AJ30" s="129" t="e">
        <f t="shared" si="7"/>
        <v>#DIV/0!</v>
      </c>
      <c r="AK30" s="151">
        <f>SUM(AK27:AK29)</f>
        <v>1201</v>
      </c>
      <c r="AL30" s="151">
        <f>SUM(AL27:AL29)</f>
        <v>0</v>
      </c>
      <c r="AM30" s="208">
        <f>SUM(AM27:AM29)</f>
        <v>0</v>
      </c>
      <c r="AN30" s="129" t="e">
        <f t="shared" si="8"/>
        <v>#DIV/0!</v>
      </c>
      <c r="AO30" s="151">
        <f>SUM(AO27:AO29)</f>
        <v>1591</v>
      </c>
      <c r="AP30" s="151">
        <f>SUM(AP27:AP29)</f>
        <v>0</v>
      </c>
      <c r="AQ30" s="208">
        <f>SUM(AQ27:AQ29)</f>
        <v>0</v>
      </c>
      <c r="AR30" s="129" t="e">
        <f t="shared" si="9"/>
        <v>#DIV/0!</v>
      </c>
    </row>
    <row r="31" spans="1:44" ht="15" customHeight="1">
      <c r="A31" s="7">
        <v>25</v>
      </c>
      <c r="B31" s="10" t="s">
        <v>151</v>
      </c>
      <c r="C31" s="228">
        <v>224</v>
      </c>
      <c r="D31" s="225">
        <v>224</v>
      </c>
      <c r="E31" s="230">
        <v>305</v>
      </c>
      <c r="F31" s="122">
        <f t="shared" si="2"/>
        <v>13.616071428571427</v>
      </c>
      <c r="G31" s="214">
        <v>112</v>
      </c>
      <c r="H31" s="78">
        <v>112</v>
      </c>
      <c r="I31" s="215">
        <v>185.5</v>
      </c>
      <c r="J31" s="129">
        <f t="shared" si="3"/>
        <v>16.5625</v>
      </c>
      <c r="K31" s="88">
        <v>700</v>
      </c>
      <c r="L31" s="88"/>
      <c r="M31" s="164"/>
      <c r="N31" s="142" t="e">
        <f t="shared" si="4"/>
        <v>#DIV/0!</v>
      </c>
      <c r="O31" s="156">
        <v>142</v>
      </c>
      <c r="P31" s="76"/>
      <c r="Q31" s="157"/>
      <c r="R31" s="84" t="e">
        <f t="shared" si="0"/>
        <v>#DIV/0!</v>
      </c>
      <c r="S31" s="151"/>
      <c r="T31" s="82"/>
      <c r="U31" s="210"/>
      <c r="V31" s="84" t="e">
        <f t="shared" si="10"/>
        <v>#DIV/0!</v>
      </c>
      <c r="W31" s="7">
        <v>26</v>
      </c>
      <c r="X31" s="10">
        <v>2020</v>
      </c>
      <c r="Y31" s="228"/>
      <c r="Z31" s="79"/>
      <c r="AA31" s="229"/>
      <c r="AB31" s="122" t="e">
        <f t="shared" si="5"/>
        <v>#DIV/0!</v>
      </c>
      <c r="AC31" s="214">
        <v>3334</v>
      </c>
      <c r="AD31" s="224">
        <v>3334</v>
      </c>
      <c r="AE31" s="215">
        <v>2915</v>
      </c>
      <c r="AF31" s="129">
        <f t="shared" si="6"/>
        <v>8.7432513497300537</v>
      </c>
      <c r="AG31" s="88">
        <v>3118</v>
      </c>
      <c r="AH31" s="75">
        <v>1260</v>
      </c>
      <c r="AI31" s="207">
        <v>594</v>
      </c>
      <c r="AJ31" s="142">
        <f t="shared" si="7"/>
        <v>4.7142857142857144</v>
      </c>
      <c r="AK31" s="88"/>
      <c r="AL31" s="75"/>
      <c r="AM31" s="207"/>
      <c r="AN31" s="142" t="e">
        <f t="shared" si="8"/>
        <v>#DIV/0!</v>
      </c>
      <c r="AO31" s="88"/>
      <c r="AP31" s="75"/>
      <c r="AQ31" s="207"/>
      <c r="AR31" s="142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>
      <selection activeCell="N22" sqref="N22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20.25">
      <c r="A2" s="367" t="s">
        <v>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</row>
    <row r="3" spans="1:15" ht="18.75">
      <c r="A3" s="368" t="s">
        <v>116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</row>
    <row r="4" spans="1:15" ht="20.25">
      <c r="A4" s="369" t="s">
        <v>160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</row>
    <row r="5" spans="1:15" ht="15.75">
      <c r="A5" s="19"/>
      <c r="B5" s="3"/>
      <c r="C5" s="370" t="s">
        <v>55</v>
      </c>
      <c r="D5" s="371"/>
      <c r="E5" s="372" t="s">
        <v>56</v>
      </c>
      <c r="F5" s="373"/>
      <c r="G5" s="372" t="s">
        <v>57</v>
      </c>
      <c r="H5" s="373"/>
      <c r="I5" s="20" t="s">
        <v>152</v>
      </c>
      <c r="J5" s="372" t="s">
        <v>58</v>
      </c>
      <c r="K5" s="373"/>
      <c r="L5" s="372" t="s">
        <v>59</v>
      </c>
      <c r="M5" s="373"/>
      <c r="N5" s="372" t="s">
        <v>60</v>
      </c>
      <c r="O5" s="373"/>
    </row>
    <row r="6" spans="1:15" ht="15" customHeight="1">
      <c r="A6" s="21" t="s">
        <v>61</v>
      </c>
      <c r="B6" s="22" t="s">
        <v>10</v>
      </c>
      <c r="C6" s="363"/>
      <c r="D6" s="364"/>
      <c r="E6" s="365" t="s">
        <v>62</v>
      </c>
      <c r="F6" s="366"/>
      <c r="G6" s="365" t="s">
        <v>63</v>
      </c>
      <c r="H6" s="366"/>
      <c r="I6" s="23"/>
      <c r="J6" s="233"/>
      <c r="K6" s="24"/>
      <c r="L6" s="233"/>
      <c r="M6" s="24"/>
      <c r="N6" s="233"/>
      <c r="O6" s="234"/>
    </row>
    <row r="7" spans="1:15" ht="15" customHeight="1">
      <c r="A7" s="25"/>
      <c r="B7" s="26"/>
      <c r="C7" s="236" t="s">
        <v>152</v>
      </c>
      <c r="D7" s="27" t="s">
        <v>121</v>
      </c>
      <c r="E7" s="236" t="s">
        <v>152</v>
      </c>
      <c r="F7" s="27" t="s">
        <v>121</v>
      </c>
      <c r="G7" s="236" t="s">
        <v>152</v>
      </c>
      <c r="H7" s="27" t="s">
        <v>121</v>
      </c>
      <c r="I7" s="28" t="s">
        <v>121</v>
      </c>
      <c r="J7" s="236" t="s">
        <v>152</v>
      </c>
      <c r="K7" s="27" t="s">
        <v>121</v>
      </c>
      <c r="L7" s="236" t="s">
        <v>152</v>
      </c>
      <c r="M7" s="27" t="s">
        <v>121</v>
      </c>
      <c r="N7" s="236" t="s">
        <v>152</v>
      </c>
      <c r="O7" s="27" t="s">
        <v>121</v>
      </c>
    </row>
    <row r="8" spans="1:15" ht="15" customHeight="1">
      <c r="A8" s="29">
        <v>1</v>
      </c>
      <c r="B8" s="26" t="s">
        <v>51</v>
      </c>
      <c r="C8" s="30"/>
      <c r="D8" s="30"/>
      <c r="E8" s="30"/>
      <c r="F8" s="30"/>
      <c r="G8" s="28"/>
      <c r="H8" s="30"/>
      <c r="I8" s="31">
        <v>0</v>
      </c>
      <c r="J8" s="32"/>
      <c r="K8" s="32"/>
      <c r="L8" s="32"/>
      <c r="M8" s="32"/>
      <c r="N8" s="27"/>
      <c r="O8" s="32"/>
    </row>
    <row r="9" spans="1:15" ht="15" customHeight="1">
      <c r="A9" s="33">
        <v>2</v>
      </c>
      <c r="B9" s="34" t="s">
        <v>52</v>
      </c>
      <c r="C9" s="32"/>
      <c r="D9" s="32"/>
      <c r="E9" s="32"/>
      <c r="F9" s="32"/>
      <c r="G9" s="32"/>
      <c r="H9" s="32"/>
      <c r="I9" s="31">
        <v>0</v>
      </c>
      <c r="J9" s="32"/>
      <c r="K9" s="32"/>
      <c r="L9" s="32"/>
      <c r="M9" s="32"/>
      <c r="N9" s="32"/>
      <c r="O9" s="32"/>
    </row>
    <row r="10" spans="1:15" ht="14.25" customHeight="1">
      <c r="A10" s="33">
        <v>3</v>
      </c>
      <c r="B10" s="34" t="s">
        <v>24</v>
      </c>
      <c r="C10" s="32"/>
      <c r="D10" s="32"/>
      <c r="E10" s="32"/>
      <c r="F10" s="32"/>
      <c r="G10" s="32"/>
      <c r="H10" s="32"/>
      <c r="I10" s="31">
        <v>0</v>
      </c>
      <c r="J10" s="32"/>
      <c r="K10" s="32"/>
      <c r="L10" s="32"/>
      <c r="M10" s="32"/>
      <c r="N10" s="32"/>
      <c r="O10" s="32"/>
    </row>
    <row r="11" spans="1:15" ht="15" customHeight="1">
      <c r="A11" s="33">
        <v>4</v>
      </c>
      <c r="B11" s="34" t="s">
        <v>158</v>
      </c>
      <c r="C11" s="35"/>
      <c r="D11" s="35"/>
      <c r="E11" s="35"/>
      <c r="F11" s="35"/>
      <c r="G11" s="35"/>
      <c r="H11" s="35"/>
      <c r="I11" s="36">
        <v>0</v>
      </c>
      <c r="J11" s="37"/>
      <c r="K11" s="37"/>
      <c r="L11" s="35"/>
      <c r="M11" s="35"/>
      <c r="N11" s="35"/>
      <c r="O11" s="35"/>
    </row>
    <row r="12" spans="1:15" ht="16.5" customHeight="1">
      <c r="A12" s="33">
        <v>5</v>
      </c>
      <c r="B12" s="34" t="s">
        <v>54</v>
      </c>
      <c r="C12" s="32"/>
      <c r="D12" s="32"/>
      <c r="E12" s="32"/>
      <c r="F12" s="32"/>
      <c r="G12" s="32"/>
      <c r="H12" s="32"/>
      <c r="I12" s="31">
        <v>0</v>
      </c>
      <c r="J12" s="37"/>
      <c r="K12" s="32"/>
      <c r="L12" s="32"/>
      <c r="M12" s="32"/>
      <c r="N12" s="32"/>
      <c r="O12" s="32"/>
    </row>
    <row r="13" spans="1:15" ht="15" customHeight="1">
      <c r="A13" s="33">
        <v>6</v>
      </c>
      <c r="B13" s="34" t="s">
        <v>27</v>
      </c>
      <c r="C13" s="32"/>
      <c r="D13" s="32"/>
      <c r="E13" s="32"/>
      <c r="F13" s="32"/>
      <c r="G13" s="32"/>
      <c r="H13" s="32"/>
      <c r="I13" s="31">
        <v>0</v>
      </c>
      <c r="J13" s="37"/>
      <c r="K13" s="32"/>
      <c r="L13" s="32"/>
      <c r="M13" s="32"/>
      <c r="N13" s="32"/>
      <c r="O13" s="32"/>
    </row>
    <row r="14" spans="1:15" ht="15" customHeight="1">
      <c r="A14" s="33">
        <v>7</v>
      </c>
      <c r="B14" s="34" t="s">
        <v>28</v>
      </c>
      <c r="C14" s="32"/>
      <c r="D14" s="32"/>
      <c r="E14" s="32"/>
      <c r="F14" s="32"/>
      <c r="G14" s="32"/>
      <c r="H14" s="32"/>
      <c r="I14" s="31">
        <v>0</v>
      </c>
      <c r="J14" s="37"/>
      <c r="K14" s="37"/>
      <c r="L14" s="32"/>
      <c r="M14" s="35"/>
      <c r="N14" s="32"/>
      <c r="O14" s="35"/>
    </row>
    <row r="15" spans="1:15" ht="15" customHeight="1">
      <c r="A15" s="33">
        <v>8</v>
      </c>
      <c r="B15" s="34" t="s">
        <v>29</v>
      </c>
      <c r="C15" s="32"/>
      <c r="D15" s="32"/>
      <c r="E15" s="32"/>
      <c r="F15" s="32"/>
      <c r="G15" s="32"/>
      <c r="H15" s="32"/>
      <c r="I15" s="31">
        <v>0</v>
      </c>
      <c r="J15" s="37"/>
      <c r="K15" s="32"/>
      <c r="L15" s="32"/>
      <c r="M15" s="32"/>
      <c r="N15" s="32"/>
      <c r="O15" s="32"/>
    </row>
    <row r="16" spans="1:15" ht="17.25" customHeight="1">
      <c r="A16" s="33">
        <v>9</v>
      </c>
      <c r="B16" s="34" t="s">
        <v>30</v>
      </c>
      <c r="C16" s="32"/>
      <c r="D16" s="32"/>
      <c r="E16" s="32"/>
      <c r="F16" s="32"/>
      <c r="G16" s="32"/>
      <c r="H16" s="32"/>
      <c r="I16" s="31">
        <v>0</v>
      </c>
      <c r="J16" s="37"/>
      <c r="K16" s="32"/>
      <c r="L16" s="32"/>
      <c r="M16" s="32"/>
      <c r="N16" s="32"/>
      <c r="O16" s="32"/>
    </row>
    <row r="17" spans="1:16" ht="16.5" customHeight="1">
      <c r="A17" s="33">
        <v>10</v>
      </c>
      <c r="B17" s="34" t="s">
        <v>31</v>
      </c>
      <c r="C17" s="32"/>
      <c r="D17" s="32"/>
      <c r="E17" s="32"/>
      <c r="F17" s="32"/>
      <c r="G17" s="32"/>
      <c r="H17" s="32"/>
      <c r="I17" s="31">
        <v>0</v>
      </c>
      <c r="J17" s="37"/>
      <c r="K17" s="32"/>
      <c r="L17" s="32"/>
      <c r="M17" s="32"/>
      <c r="N17" s="32"/>
      <c r="O17" s="32"/>
    </row>
    <row r="18" spans="1:16" ht="16.5" customHeight="1">
      <c r="A18" s="33">
        <v>11</v>
      </c>
      <c r="B18" s="34" t="s">
        <v>64</v>
      </c>
      <c r="C18" s="32"/>
      <c r="D18" s="32"/>
      <c r="E18" s="32"/>
      <c r="F18" s="32"/>
      <c r="G18" s="32"/>
      <c r="H18" s="32"/>
      <c r="I18" s="31">
        <v>0</v>
      </c>
      <c r="J18" s="37"/>
      <c r="K18" s="32"/>
      <c r="L18" s="32"/>
      <c r="M18" s="32"/>
      <c r="N18" s="32"/>
      <c r="O18" s="32"/>
    </row>
    <row r="19" spans="1:16" ht="17.25" customHeight="1">
      <c r="A19" s="33">
        <v>12</v>
      </c>
      <c r="B19" s="34" t="s">
        <v>65</v>
      </c>
      <c r="C19" s="38">
        <f>L19*365/100</f>
        <v>59.13</v>
      </c>
      <c r="D19" s="38">
        <f>M19*365/100</f>
        <v>59.13</v>
      </c>
      <c r="E19" s="38">
        <f>C19*J19/100</f>
        <v>57.947400000000009</v>
      </c>
      <c r="F19" s="38">
        <f>D19*K19/100</f>
        <v>57.947400000000009</v>
      </c>
      <c r="G19" s="38">
        <f>E19*N19/3.4</f>
        <v>64.764741176470594</v>
      </c>
      <c r="H19" s="38">
        <f>F19*O19/3.4</f>
        <v>69.877747058823545</v>
      </c>
      <c r="I19" s="39">
        <f>G19-H19</f>
        <v>-5.1130058823529509</v>
      </c>
      <c r="J19" s="40">
        <v>98</v>
      </c>
      <c r="K19" s="40">
        <v>98</v>
      </c>
      <c r="L19" s="38">
        <v>16.2</v>
      </c>
      <c r="M19" s="38">
        <v>16.2</v>
      </c>
      <c r="N19" s="38">
        <v>3.8</v>
      </c>
      <c r="O19" s="38">
        <v>4.0999999999999996</v>
      </c>
    </row>
    <row r="20" spans="1:16" ht="15.75" customHeight="1">
      <c r="A20" s="33">
        <v>13</v>
      </c>
      <c r="B20" s="34" t="s">
        <v>26</v>
      </c>
      <c r="C20" s="41">
        <f>L20*710/100</f>
        <v>170.4</v>
      </c>
      <c r="D20" s="41">
        <f>M20*608/100</f>
        <v>132.54399999999998</v>
      </c>
      <c r="E20" s="41">
        <f>C20*J20/100</f>
        <v>166.99200000000002</v>
      </c>
      <c r="F20" s="41">
        <f>D20*K20/100</f>
        <v>128.56768</v>
      </c>
      <c r="G20" s="41">
        <f>E20*N20/3.4</f>
        <v>171.90352941176474</v>
      </c>
      <c r="H20" s="41">
        <f>F20*O20/3.4</f>
        <v>121.00487529411765</v>
      </c>
      <c r="I20" s="42">
        <f>G20-H20</f>
        <v>50.898654117647084</v>
      </c>
      <c r="J20" s="43">
        <v>98</v>
      </c>
      <c r="K20" s="43">
        <v>97</v>
      </c>
      <c r="L20" s="41">
        <v>24</v>
      </c>
      <c r="M20" s="41">
        <v>21.8</v>
      </c>
      <c r="N20" s="41">
        <v>3.5</v>
      </c>
      <c r="O20" s="44">
        <v>3.2</v>
      </c>
      <c r="P20" s="1"/>
    </row>
    <row r="21" spans="1:16" ht="17.25" customHeight="1">
      <c r="A21" s="33">
        <v>14</v>
      </c>
      <c r="B21" s="34" t="s">
        <v>35</v>
      </c>
      <c r="C21" s="38"/>
      <c r="D21" s="38"/>
      <c r="E21" s="27"/>
      <c r="F21" s="27"/>
      <c r="G21" s="38"/>
      <c r="H21" s="27"/>
      <c r="I21" s="39"/>
      <c r="J21" s="40"/>
      <c r="K21" s="27"/>
      <c r="L21" s="27"/>
      <c r="M21" s="27"/>
      <c r="N21" s="28"/>
      <c r="O21" s="28"/>
    </row>
    <row r="22" spans="1:16" ht="18" customHeight="1">
      <c r="A22" s="33">
        <v>15</v>
      </c>
      <c r="B22" s="9" t="s">
        <v>96</v>
      </c>
      <c r="C22" s="38"/>
      <c r="D22" s="38"/>
      <c r="E22" s="38"/>
      <c r="F22" s="38"/>
      <c r="G22" s="38"/>
      <c r="H22" s="38"/>
      <c r="I22" s="39"/>
      <c r="J22" s="40"/>
      <c r="K22" s="27"/>
      <c r="L22" s="38"/>
      <c r="M22" s="38"/>
      <c r="N22" s="38"/>
      <c r="O22" s="27"/>
    </row>
    <row r="23" spans="1:16" ht="17.25" customHeight="1">
      <c r="A23" s="33">
        <v>16</v>
      </c>
      <c r="B23" s="34"/>
      <c r="C23" s="27"/>
      <c r="D23" s="27"/>
      <c r="E23" s="27"/>
      <c r="F23" s="27"/>
      <c r="G23" s="27"/>
      <c r="H23" s="27"/>
      <c r="I23" s="39"/>
      <c r="J23" s="45"/>
      <c r="K23" s="27"/>
      <c r="L23" s="27"/>
      <c r="M23" s="27"/>
      <c r="N23" s="27"/>
      <c r="O23" s="27"/>
    </row>
    <row r="24" spans="1:16" ht="15.75">
      <c r="A24" s="33">
        <v>17</v>
      </c>
      <c r="B24" s="46" t="s">
        <v>39</v>
      </c>
      <c r="C24" s="47">
        <f t="shared" ref="C24:H24" si="0">SUM(C19:C23)</f>
        <v>229.53</v>
      </c>
      <c r="D24" s="47">
        <f t="shared" si="0"/>
        <v>191.67399999999998</v>
      </c>
      <c r="E24" s="47">
        <f t="shared" si="0"/>
        <v>224.93940000000003</v>
      </c>
      <c r="F24" s="47">
        <f t="shared" si="0"/>
        <v>186.51508000000001</v>
      </c>
      <c r="G24" s="47">
        <f>SUM(G19:G23)</f>
        <v>236.66827058823532</v>
      </c>
      <c r="H24" s="47">
        <f t="shared" si="0"/>
        <v>190.88262235294121</v>
      </c>
      <c r="I24" s="47">
        <f>G24-H24</f>
        <v>45.785648235294104</v>
      </c>
      <c r="J24" s="45">
        <f>E24/C24*100</f>
        <v>98.000000000000014</v>
      </c>
      <c r="K24" s="45">
        <f>F24/D24*100</f>
        <v>97.308492544633097</v>
      </c>
      <c r="L24" s="47">
        <f>C24/1075*100</f>
        <v>21.351627906976745</v>
      </c>
      <c r="M24" s="47">
        <f>D24/973*100</f>
        <v>19.699280575539564</v>
      </c>
      <c r="N24" s="47">
        <f>G24*3.4/E24</f>
        <v>3.5772840151614167</v>
      </c>
      <c r="O24" s="47">
        <f>H24*3.4/F24</f>
        <v>3.4796163184231541</v>
      </c>
    </row>
    <row r="25" spans="1:16">
      <c r="C25" s="11"/>
      <c r="I25" s="48">
        <f>G24-H24</f>
        <v>45.785648235294104</v>
      </c>
    </row>
    <row r="26" spans="1:16">
      <c r="C26" s="11"/>
      <c r="I26" s="48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H19" sqref="H19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50" t="s">
        <v>66</v>
      </c>
      <c r="I1" s="50"/>
      <c r="J1" s="50"/>
      <c r="K1" s="50"/>
      <c r="O1" s="49"/>
      <c r="P1" s="49"/>
    </row>
    <row r="2" spans="1:16">
      <c r="B2" s="52" t="s">
        <v>127</v>
      </c>
      <c r="C2" s="52"/>
      <c r="D2" s="52"/>
      <c r="E2" s="52"/>
      <c r="F2" s="52"/>
      <c r="G2" s="52"/>
      <c r="H2" s="52"/>
      <c r="I2" s="52"/>
      <c r="M2" s="52"/>
      <c r="N2" s="52"/>
      <c r="O2" s="52"/>
      <c r="P2" s="52"/>
    </row>
    <row r="3" spans="1:16" ht="18.75">
      <c r="B3" s="378" t="s">
        <v>161</v>
      </c>
      <c r="C3" s="379"/>
      <c r="D3" s="379"/>
      <c r="E3" s="379"/>
      <c r="F3" s="379"/>
      <c r="G3" s="379"/>
      <c r="H3" s="379"/>
      <c r="I3" s="379"/>
      <c r="J3" s="379"/>
      <c r="K3" s="379"/>
      <c r="O3" s="53"/>
      <c r="P3" s="53"/>
    </row>
    <row r="4" spans="1:16" ht="15" customHeight="1">
      <c r="A4" s="2"/>
      <c r="B4" s="199"/>
      <c r="C4" s="186"/>
      <c r="D4" s="187" t="s">
        <v>79</v>
      </c>
      <c r="E4" s="187"/>
      <c r="F4" s="187"/>
      <c r="G4" s="187"/>
      <c r="H4" s="187"/>
      <c r="I4" s="187"/>
      <c r="J4" s="188"/>
      <c r="K4" s="189" t="s">
        <v>75</v>
      </c>
    </row>
    <row r="5" spans="1:16" ht="15" customHeight="1">
      <c r="A5" s="4" t="s">
        <v>9</v>
      </c>
      <c r="B5" s="200" t="s">
        <v>10</v>
      </c>
      <c r="C5" s="376" t="s">
        <v>67</v>
      </c>
      <c r="D5" s="377"/>
      <c r="E5" s="376" t="s">
        <v>68</v>
      </c>
      <c r="F5" s="377"/>
      <c r="G5" s="374" t="s">
        <v>122</v>
      </c>
      <c r="H5" s="375"/>
      <c r="I5" s="376" t="s">
        <v>78</v>
      </c>
      <c r="J5" s="377"/>
      <c r="K5" s="190" t="s">
        <v>76</v>
      </c>
    </row>
    <row r="6" spans="1:16" ht="15.75">
      <c r="A6" s="5" t="s">
        <v>18</v>
      </c>
      <c r="B6" s="201"/>
      <c r="C6" s="196" t="s">
        <v>12</v>
      </c>
      <c r="D6" s="196" t="s">
        <v>123</v>
      </c>
      <c r="E6" s="196" t="s">
        <v>12</v>
      </c>
      <c r="F6" s="196" t="s">
        <v>123</v>
      </c>
      <c r="G6" s="196" t="s">
        <v>12</v>
      </c>
      <c r="H6" s="196" t="s">
        <v>123</v>
      </c>
      <c r="I6" s="196" t="s">
        <v>12</v>
      </c>
      <c r="J6" s="196" t="s">
        <v>123</v>
      </c>
      <c r="K6" s="191" t="s">
        <v>77</v>
      </c>
    </row>
    <row r="7" spans="1:16" ht="15.75">
      <c r="A7" s="28">
        <v>1</v>
      </c>
      <c r="B7" s="202" t="s">
        <v>51</v>
      </c>
      <c r="C7" s="197"/>
      <c r="D7" s="197"/>
      <c r="E7" s="197"/>
      <c r="F7" s="197"/>
      <c r="G7" s="197"/>
      <c r="H7" s="197"/>
      <c r="I7" s="197"/>
      <c r="J7" s="197"/>
      <c r="K7" s="192"/>
    </row>
    <row r="8" spans="1:16">
      <c r="A8" s="27">
        <v>2</v>
      </c>
      <c r="B8" s="203" t="s">
        <v>52</v>
      </c>
      <c r="C8" s="197"/>
      <c r="D8" s="198"/>
      <c r="E8" s="198"/>
      <c r="F8" s="198"/>
      <c r="G8" s="198"/>
      <c r="H8" s="198"/>
      <c r="I8" s="198"/>
      <c r="J8" s="198"/>
      <c r="K8" s="17"/>
    </row>
    <row r="9" spans="1:16">
      <c r="A9" s="27">
        <v>3</v>
      </c>
      <c r="B9" s="203" t="s">
        <v>53</v>
      </c>
      <c r="C9" s="197"/>
      <c r="D9" s="198"/>
      <c r="E9" s="198"/>
      <c r="F9" s="198"/>
      <c r="G9" s="198"/>
      <c r="H9" s="198"/>
      <c r="I9" s="198"/>
      <c r="J9" s="198"/>
      <c r="K9" s="17"/>
    </row>
    <row r="10" spans="1:16">
      <c r="A10" s="27">
        <v>4</v>
      </c>
      <c r="B10" s="203" t="s">
        <v>158</v>
      </c>
      <c r="C10" s="197"/>
      <c r="D10" s="198"/>
      <c r="E10" s="198"/>
      <c r="F10" s="198"/>
      <c r="G10" s="198"/>
      <c r="H10" s="198"/>
      <c r="I10" s="198"/>
      <c r="J10" s="198"/>
      <c r="K10" s="17"/>
    </row>
    <row r="11" spans="1:16">
      <c r="A11" s="27">
        <v>5</v>
      </c>
      <c r="B11" s="203" t="s">
        <v>54</v>
      </c>
      <c r="C11" s="197"/>
      <c r="D11" s="198"/>
      <c r="E11" s="198"/>
      <c r="F11" s="198"/>
      <c r="G11" s="198"/>
      <c r="H11" s="198"/>
      <c r="I11" s="198"/>
      <c r="J11" s="198"/>
      <c r="K11" s="17"/>
    </row>
    <row r="12" spans="1:16">
      <c r="A12" s="27">
        <v>6</v>
      </c>
      <c r="B12" s="203" t="s">
        <v>26</v>
      </c>
      <c r="C12" s="197"/>
      <c r="D12" s="198"/>
      <c r="E12" s="198">
        <v>145</v>
      </c>
      <c r="F12" s="198">
        <v>720</v>
      </c>
      <c r="G12" s="198"/>
      <c r="H12" s="198"/>
      <c r="I12" s="198"/>
      <c r="J12" s="198"/>
      <c r="K12" s="17"/>
    </row>
    <row r="13" spans="1:16">
      <c r="A13" s="27">
        <v>7</v>
      </c>
      <c r="B13" s="203" t="s">
        <v>27</v>
      </c>
      <c r="C13" s="197"/>
      <c r="D13" s="198"/>
      <c r="E13" s="198"/>
      <c r="F13" s="198"/>
      <c r="G13" s="198"/>
      <c r="H13" s="198"/>
      <c r="I13" s="198"/>
      <c r="J13" s="198"/>
      <c r="K13" s="17"/>
    </row>
    <row r="14" spans="1:16">
      <c r="A14" s="27">
        <v>8</v>
      </c>
      <c r="B14" s="203" t="s">
        <v>28</v>
      </c>
      <c r="C14" s="197"/>
      <c r="D14" s="198"/>
      <c r="E14" s="198"/>
      <c r="F14" s="198"/>
      <c r="G14" s="198"/>
      <c r="H14" s="198"/>
      <c r="I14" s="198"/>
      <c r="J14" s="198"/>
      <c r="K14" s="17"/>
    </row>
    <row r="15" spans="1:16">
      <c r="A15" s="27">
        <v>9</v>
      </c>
      <c r="B15" s="203" t="s">
        <v>29</v>
      </c>
      <c r="C15" s="197"/>
      <c r="D15" s="198"/>
      <c r="E15" s="198"/>
      <c r="F15" s="198"/>
      <c r="G15" s="198"/>
      <c r="H15" s="198"/>
      <c r="I15" s="198"/>
      <c r="J15" s="198"/>
      <c r="K15" s="17"/>
    </row>
    <row r="16" spans="1:16">
      <c r="A16" s="27">
        <v>10</v>
      </c>
      <c r="B16" s="203" t="s">
        <v>30</v>
      </c>
      <c r="C16" s="197"/>
      <c r="D16" s="198"/>
      <c r="E16" s="198"/>
      <c r="F16" s="198"/>
      <c r="G16" s="198"/>
      <c r="H16" s="198"/>
      <c r="I16" s="198"/>
      <c r="J16" s="198"/>
      <c r="K16" s="17"/>
    </row>
    <row r="17" spans="1:11">
      <c r="A17" s="27">
        <v>11</v>
      </c>
      <c r="B17" s="203" t="s">
        <v>31</v>
      </c>
      <c r="C17" s="197"/>
      <c r="D17" s="198"/>
      <c r="E17" s="198"/>
      <c r="F17" s="198"/>
      <c r="G17" s="198"/>
      <c r="H17" s="198"/>
      <c r="I17" s="198"/>
      <c r="J17" s="198"/>
      <c r="K17" s="17"/>
    </row>
    <row r="18" spans="1:11">
      <c r="A18" s="27">
        <v>12</v>
      </c>
      <c r="B18" s="203" t="s">
        <v>32</v>
      </c>
      <c r="C18" s="197"/>
      <c r="D18" s="198"/>
      <c r="E18" s="198"/>
      <c r="F18" s="198"/>
      <c r="G18" s="198"/>
      <c r="H18" s="198"/>
      <c r="I18" s="198"/>
      <c r="J18" s="198"/>
      <c r="K18" s="17"/>
    </row>
    <row r="19" spans="1:11">
      <c r="A19" s="27">
        <v>13</v>
      </c>
      <c r="B19" s="204" t="s">
        <v>33</v>
      </c>
      <c r="C19" s="197">
        <v>684</v>
      </c>
      <c r="D19" s="198">
        <v>1739.7</v>
      </c>
      <c r="E19" s="198">
        <v>665</v>
      </c>
      <c r="F19" s="198">
        <v>6903.4</v>
      </c>
      <c r="G19" s="198">
        <v>167.5</v>
      </c>
      <c r="H19" s="198">
        <v>1214.2</v>
      </c>
      <c r="I19" s="231"/>
      <c r="J19" s="231"/>
      <c r="K19" s="17">
        <v>124.7</v>
      </c>
    </row>
    <row r="20" spans="1:11">
      <c r="A20" s="27">
        <v>15</v>
      </c>
      <c r="B20" s="203" t="s">
        <v>35</v>
      </c>
      <c r="C20" s="197"/>
      <c r="D20" s="198"/>
      <c r="E20" s="198"/>
      <c r="F20" s="198"/>
      <c r="G20" s="198"/>
      <c r="H20" s="198"/>
      <c r="I20" s="198"/>
      <c r="J20" s="198"/>
      <c r="K20" s="17"/>
    </row>
    <row r="21" spans="1:11">
      <c r="A21" s="27">
        <v>16</v>
      </c>
      <c r="B21" s="203" t="s">
        <v>36</v>
      </c>
      <c r="C21" s="197"/>
      <c r="D21" s="198"/>
      <c r="E21" s="198"/>
      <c r="F21" s="198"/>
      <c r="G21" s="198"/>
      <c r="H21" s="198"/>
      <c r="I21" s="198"/>
      <c r="J21" s="198"/>
      <c r="K21" s="17"/>
    </row>
    <row r="22" spans="1:11">
      <c r="A22" s="27">
        <v>17</v>
      </c>
      <c r="B22" s="203" t="s">
        <v>124</v>
      </c>
      <c r="C22" s="197"/>
      <c r="D22" s="198"/>
      <c r="E22" s="198"/>
      <c r="F22" s="198"/>
      <c r="G22" s="198"/>
      <c r="H22" s="198"/>
      <c r="I22" s="198"/>
      <c r="J22" s="198"/>
      <c r="K22" s="17"/>
    </row>
    <row r="23" spans="1:11">
      <c r="A23" s="27">
        <v>18</v>
      </c>
      <c r="B23" s="203" t="s">
        <v>37</v>
      </c>
      <c r="C23" s="197"/>
      <c r="D23" s="198"/>
      <c r="E23" s="198"/>
      <c r="F23" s="198"/>
      <c r="G23" s="198"/>
      <c r="H23" s="198"/>
      <c r="I23" s="198"/>
      <c r="J23" s="198"/>
      <c r="K23" s="17"/>
    </row>
    <row r="24" spans="1:11">
      <c r="A24" s="27">
        <v>19</v>
      </c>
      <c r="B24" s="203" t="s">
        <v>98</v>
      </c>
      <c r="C24" s="197"/>
      <c r="D24" s="198"/>
      <c r="E24" s="198"/>
      <c r="F24" s="198"/>
      <c r="G24" s="198"/>
      <c r="H24" s="198"/>
      <c r="I24" s="198"/>
      <c r="J24" s="198"/>
      <c r="K24" s="17"/>
    </row>
    <row r="25" spans="1:11">
      <c r="A25" s="27">
        <v>20</v>
      </c>
      <c r="B25" s="203" t="s">
        <v>125</v>
      </c>
      <c r="C25" s="197"/>
      <c r="D25" s="198"/>
      <c r="E25" s="198"/>
      <c r="F25" s="198"/>
      <c r="G25" s="198"/>
      <c r="H25" s="198"/>
      <c r="I25" s="198"/>
      <c r="J25" s="198"/>
      <c r="K25" s="176"/>
    </row>
    <row r="26" spans="1:11">
      <c r="A26" s="27">
        <v>21</v>
      </c>
      <c r="B26" s="203" t="s">
        <v>106</v>
      </c>
      <c r="C26" s="197"/>
      <c r="D26" s="198"/>
      <c r="E26" s="198"/>
      <c r="F26" s="198"/>
      <c r="G26" s="198"/>
      <c r="H26" s="198"/>
      <c r="I26" s="198"/>
      <c r="J26" s="198"/>
      <c r="K26" s="170"/>
    </row>
    <row r="27" spans="1:11">
      <c r="A27" s="27">
        <v>22</v>
      </c>
      <c r="B27" s="203" t="s">
        <v>126</v>
      </c>
      <c r="C27" s="197"/>
      <c r="D27" s="198"/>
      <c r="E27" s="198"/>
      <c r="F27" s="198"/>
      <c r="G27" s="198"/>
      <c r="H27" s="198"/>
      <c r="I27" s="198"/>
      <c r="J27" s="198"/>
      <c r="K27" s="170"/>
    </row>
    <row r="28" spans="1:11">
      <c r="A28" s="27">
        <v>23</v>
      </c>
      <c r="B28" s="203" t="s">
        <v>107</v>
      </c>
      <c r="C28" s="197"/>
      <c r="D28" s="198"/>
      <c r="E28" s="198"/>
      <c r="F28" s="198"/>
      <c r="G28" s="198"/>
      <c r="H28" s="198"/>
      <c r="I28" s="198"/>
      <c r="J28" s="198"/>
      <c r="K28" s="176"/>
    </row>
    <row r="29" spans="1:11">
      <c r="A29" s="27">
        <v>24</v>
      </c>
      <c r="B29" s="203" t="s">
        <v>38</v>
      </c>
      <c r="C29" s="197"/>
      <c r="D29" s="198"/>
      <c r="E29" s="198"/>
      <c r="F29" s="198"/>
      <c r="G29" s="198"/>
      <c r="H29" s="198"/>
      <c r="I29" s="198"/>
      <c r="J29" s="198"/>
      <c r="K29" s="169"/>
    </row>
    <row r="30" spans="1:11">
      <c r="A30" s="27">
        <v>25</v>
      </c>
      <c r="B30" s="205" t="s">
        <v>39</v>
      </c>
      <c r="C30" s="197">
        <f>SUM(C7:C29)</f>
        <v>684</v>
      </c>
      <c r="D30" s="198">
        <f t="shared" ref="D30:J30" si="0">SUM(D7:D29)</f>
        <v>1739.7</v>
      </c>
      <c r="E30" s="198">
        <f t="shared" si="0"/>
        <v>810</v>
      </c>
      <c r="F30" s="198">
        <f t="shared" si="0"/>
        <v>7623.4</v>
      </c>
      <c r="G30" s="198">
        <f t="shared" si="0"/>
        <v>167.5</v>
      </c>
      <c r="H30" s="198">
        <f t="shared" si="0"/>
        <v>1214.2</v>
      </c>
      <c r="I30" s="198">
        <f t="shared" si="0"/>
        <v>0</v>
      </c>
      <c r="J30" s="198">
        <f t="shared" si="0"/>
        <v>0</v>
      </c>
      <c r="K30" s="193">
        <f>SUM(K7:K29)</f>
        <v>124.7</v>
      </c>
    </row>
    <row r="31" spans="1:11">
      <c r="A31" s="27">
        <v>26</v>
      </c>
      <c r="B31" s="203" t="s">
        <v>40</v>
      </c>
      <c r="C31" s="197">
        <v>460</v>
      </c>
      <c r="D31" s="198">
        <v>901</v>
      </c>
      <c r="E31" s="198">
        <v>62</v>
      </c>
      <c r="F31" s="198">
        <v>400</v>
      </c>
      <c r="G31" s="198"/>
      <c r="H31" s="198"/>
      <c r="I31" s="198"/>
      <c r="J31" s="198"/>
      <c r="K31" s="17"/>
    </row>
    <row r="32" spans="1:11">
      <c r="A32" s="27">
        <v>27</v>
      </c>
      <c r="B32" s="203" t="s">
        <v>41</v>
      </c>
      <c r="C32" s="197"/>
      <c r="D32" s="198"/>
      <c r="E32" s="198"/>
      <c r="F32" s="198"/>
      <c r="G32" s="198"/>
      <c r="H32" s="198"/>
      <c r="I32" s="198"/>
      <c r="J32" s="198"/>
      <c r="K32" s="17"/>
    </row>
    <row r="33" spans="1:11">
      <c r="A33" s="27">
        <v>28</v>
      </c>
      <c r="B33" s="205" t="s">
        <v>42</v>
      </c>
      <c r="C33" s="197">
        <f>SUM(C30:C32)</f>
        <v>1144</v>
      </c>
      <c r="D33" s="198">
        <f t="shared" ref="D33:J33" si="1">SUM(D30:D32)</f>
        <v>2640.7</v>
      </c>
      <c r="E33" s="198">
        <f t="shared" si="1"/>
        <v>872</v>
      </c>
      <c r="F33" s="198">
        <f t="shared" si="1"/>
        <v>8023.4</v>
      </c>
      <c r="G33" s="198">
        <f t="shared" si="1"/>
        <v>167.5</v>
      </c>
      <c r="H33" s="198">
        <f t="shared" si="1"/>
        <v>1214.2</v>
      </c>
      <c r="I33" s="198">
        <f t="shared" si="1"/>
        <v>0</v>
      </c>
      <c r="J33" s="198">
        <f t="shared" si="1"/>
        <v>0</v>
      </c>
      <c r="K33" s="17">
        <f>SUM(K30:K32)</f>
        <v>124.7</v>
      </c>
    </row>
    <row r="34" spans="1:11">
      <c r="A34" s="27">
        <v>29</v>
      </c>
      <c r="B34" s="206">
        <v>2020</v>
      </c>
      <c r="C34" s="197">
        <v>1177</v>
      </c>
      <c r="D34" s="198">
        <v>1148</v>
      </c>
      <c r="E34" s="198">
        <v>628</v>
      </c>
      <c r="F34" s="198">
        <v>3940</v>
      </c>
      <c r="G34" s="198">
        <v>52.7</v>
      </c>
      <c r="H34" s="198">
        <v>407.3</v>
      </c>
      <c r="I34" s="198">
        <v>521</v>
      </c>
      <c r="J34" s="198">
        <v>2178</v>
      </c>
      <c r="K34" s="17">
        <v>1271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topLeftCell="A3"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68" t="s">
        <v>71</v>
      </c>
      <c r="B2" s="368"/>
      <c r="C2" s="368"/>
      <c r="D2" s="368"/>
    </row>
    <row r="3" spans="1:5" ht="20.25" customHeight="1">
      <c r="A3" s="368" t="s">
        <v>117</v>
      </c>
      <c r="B3" s="368"/>
      <c r="C3" s="368"/>
      <c r="D3" s="368"/>
    </row>
    <row r="4" spans="1:5" ht="19.5" customHeight="1">
      <c r="A4" s="346" t="s">
        <v>162</v>
      </c>
      <c r="B4" s="346"/>
      <c r="C4" s="346"/>
      <c r="D4" s="346"/>
      <c r="E4" s="1"/>
    </row>
    <row r="5" spans="1:5" ht="15.75">
      <c r="A5" s="3"/>
      <c r="B5" s="3"/>
      <c r="C5" s="3"/>
      <c r="D5" s="61" t="s">
        <v>72</v>
      </c>
    </row>
    <row r="6" spans="1:5" ht="15.75">
      <c r="A6" s="22" t="s">
        <v>9</v>
      </c>
      <c r="B6" s="22" t="s">
        <v>10</v>
      </c>
      <c r="C6" s="22" t="s">
        <v>73</v>
      </c>
      <c r="D6" s="62" t="s">
        <v>73</v>
      </c>
    </row>
    <row r="7" spans="1:5" ht="15.75">
      <c r="A7" s="63"/>
      <c r="B7" s="25"/>
      <c r="C7" s="68" t="s">
        <v>105</v>
      </c>
      <c r="D7" s="29" t="s">
        <v>159</v>
      </c>
    </row>
    <row r="8" spans="1:5" ht="19.5" customHeight="1">
      <c r="A8" s="29">
        <v>1</v>
      </c>
      <c r="B8" s="64" t="s">
        <v>51</v>
      </c>
      <c r="C8" s="29">
        <v>0</v>
      </c>
      <c r="D8" s="29">
        <v>35</v>
      </c>
    </row>
    <row r="9" spans="1:5" ht="20.25" customHeight="1">
      <c r="A9" s="33">
        <v>2</v>
      </c>
      <c r="B9" s="34" t="s">
        <v>52</v>
      </c>
      <c r="C9" s="33">
        <v>0</v>
      </c>
      <c r="D9" s="33">
        <v>49</v>
      </c>
    </row>
    <row r="10" spans="1:5" ht="20.25" customHeight="1">
      <c r="A10" s="33">
        <v>3</v>
      </c>
      <c r="B10" s="34" t="s">
        <v>53</v>
      </c>
      <c r="C10" s="33">
        <v>0</v>
      </c>
      <c r="D10" s="33">
        <v>29</v>
      </c>
    </row>
    <row r="11" spans="1:5" ht="21" customHeight="1">
      <c r="A11" s="33">
        <v>4</v>
      </c>
      <c r="B11" s="34" t="s">
        <v>158</v>
      </c>
      <c r="C11" s="33">
        <v>0</v>
      </c>
      <c r="D11" s="33">
        <v>25.5</v>
      </c>
    </row>
    <row r="12" spans="1:5" ht="21" customHeight="1">
      <c r="A12" s="33">
        <v>5</v>
      </c>
      <c r="B12" s="34" t="s">
        <v>54</v>
      </c>
      <c r="C12" s="65">
        <v>0</v>
      </c>
      <c r="D12" s="65">
        <v>28</v>
      </c>
    </row>
    <row r="13" spans="1:5" ht="20.25" customHeight="1">
      <c r="A13" s="33">
        <v>6</v>
      </c>
      <c r="B13" s="34" t="s">
        <v>26</v>
      </c>
      <c r="C13" s="33">
        <v>0</v>
      </c>
      <c r="D13" s="33">
        <v>35</v>
      </c>
    </row>
    <row r="14" spans="1:5" ht="21.75" customHeight="1">
      <c r="A14" s="33">
        <v>7</v>
      </c>
      <c r="B14" s="34" t="s">
        <v>27</v>
      </c>
      <c r="C14" s="33">
        <v>0</v>
      </c>
      <c r="D14" s="33">
        <v>24</v>
      </c>
      <c r="E14" t="s">
        <v>74</v>
      </c>
    </row>
    <row r="15" spans="1:5" ht="20.25" customHeight="1">
      <c r="A15" s="33">
        <v>8</v>
      </c>
      <c r="B15" s="34" t="s">
        <v>28</v>
      </c>
      <c r="C15" s="33">
        <v>0</v>
      </c>
      <c r="D15" s="33">
        <v>35</v>
      </c>
    </row>
    <row r="16" spans="1:5" ht="22.5" customHeight="1">
      <c r="A16" s="33">
        <v>9</v>
      </c>
      <c r="B16" s="34" t="s">
        <v>29</v>
      </c>
      <c r="C16" s="33">
        <v>0</v>
      </c>
      <c r="D16" s="33">
        <v>34</v>
      </c>
    </row>
    <row r="17" spans="1:6" ht="22.5" customHeight="1">
      <c r="A17" s="33">
        <v>10</v>
      </c>
      <c r="B17" s="34" t="s">
        <v>30</v>
      </c>
      <c r="C17" s="33">
        <v>0</v>
      </c>
      <c r="D17" s="33">
        <v>30</v>
      </c>
    </row>
    <row r="18" spans="1:6" ht="19.5" customHeight="1">
      <c r="A18" s="33">
        <v>11</v>
      </c>
      <c r="B18" s="34" t="s">
        <v>31</v>
      </c>
      <c r="C18" s="33">
        <v>0</v>
      </c>
      <c r="D18" s="33">
        <v>36</v>
      </c>
    </row>
    <row r="19" spans="1:6" ht="21" customHeight="1">
      <c r="A19" s="33">
        <v>12</v>
      </c>
      <c r="B19" s="34" t="s">
        <v>32</v>
      </c>
      <c r="C19" s="33">
        <v>0</v>
      </c>
      <c r="D19" s="33">
        <v>25</v>
      </c>
    </row>
    <row r="20" spans="1:6" ht="21.75" customHeight="1">
      <c r="A20" s="33">
        <v>13</v>
      </c>
      <c r="B20" s="66" t="s">
        <v>33</v>
      </c>
      <c r="C20" s="65">
        <v>0</v>
      </c>
      <c r="D20" s="65">
        <v>25</v>
      </c>
    </row>
    <row r="21" spans="1:6" ht="22.5" customHeight="1">
      <c r="A21" s="33">
        <v>14</v>
      </c>
      <c r="B21" s="34" t="s">
        <v>34</v>
      </c>
      <c r="C21" s="33">
        <v>0</v>
      </c>
      <c r="D21" s="33">
        <v>24</v>
      </c>
    </row>
    <row r="22" spans="1:6" ht="22.5" customHeight="1">
      <c r="A22" s="33">
        <v>15</v>
      </c>
      <c r="B22" s="34" t="s">
        <v>119</v>
      </c>
      <c r="C22" s="33">
        <v>0</v>
      </c>
      <c r="D22" s="33">
        <v>26</v>
      </c>
      <c r="E22" s="67"/>
      <c r="F22" s="1"/>
    </row>
    <row r="23" spans="1:6" ht="22.5" customHeight="1">
      <c r="A23" s="33">
        <v>16</v>
      </c>
      <c r="B23" s="34" t="s">
        <v>35</v>
      </c>
      <c r="C23" s="33">
        <v>0</v>
      </c>
      <c r="D23" s="33">
        <v>21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view="pageLayout" workbookViewId="0">
      <selection activeCell="D3" sqref="D3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9" t="s">
        <v>80</v>
      </c>
      <c r="G1" s="69"/>
      <c r="H1" s="69"/>
      <c r="I1" s="69"/>
      <c r="J1" s="69"/>
      <c r="K1" s="69"/>
      <c r="L1" s="50"/>
    </row>
    <row r="2" spans="1:12">
      <c r="B2" s="51"/>
      <c r="C2" s="52" t="s">
        <v>118</v>
      </c>
      <c r="D2" s="52"/>
      <c r="E2" s="52"/>
      <c r="F2" s="52"/>
      <c r="G2" s="52"/>
      <c r="H2" s="52"/>
      <c r="I2" s="52"/>
      <c r="J2" s="52"/>
      <c r="K2" s="52"/>
      <c r="L2" s="52"/>
    </row>
    <row r="3" spans="1:12" ht="18">
      <c r="D3" s="50" t="s">
        <v>164</v>
      </c>
      <c r="E3" s="50"/>
      <c r="F3" s="50"/>
      <c r="I3" s="50"/>
      <c r="J3" s="50"/>
    </row>
    <row r="4" spans="1:12">
      <c r="A4" s="54"/>
      <c r="B4" s="55"/>
      <c r="C4" s="177"/>
      <c r="D4" s="380" t="s">
        <v>155</v>
      </c>
      <c r="E4" s="380"/>
      <c r="F4" s="380"/>
      <c r="G4" s="380"/>
      <c r="H4" s="381"/>
      <c r="I4" s="382" t="s">
        <v>81</v>
      </c>
      <c r="J4" s="383"/>
      <c r="K4" s="178" t="s">
        <v>82</v>
      </c>
      <c r="L4" s="179"/>
    </row>
    <row r="5" spans="1:12">
      <c r="A5" s="56" t="s">
        <v>9</v>
      </c>
      <c r="B5" s="57" t="s">
        <v>10</v>
      </c>
      <c r="C5" s="180" t="s">
        <v>43</v>
      </c>
      <c r="D5" s="92" t="s">
        <v>83</v>
      </c>
      <c r="E5" s="92" t="s">
        <v>154</v>
      </c>
      <c r="F5" s="92" t="s">
        <v>84</v>
      </c>
      <c r="G5" s="93" t="s">
        <v>85</v>
      </c>
      <c r="H5" s="165" t="s">
        <v>86</v>
      </c>
      <c r="I5" s="166" t="s">
        <v>87</v>
      </c>
      <c r="J5" s="167" t="s">
        <v>88</v>
      </c>
      <c r="K5" s="180" t="s">
        <v>20</v>
      </c>
      <c r="L5" s="180" t="s">
        <v>89</v>
      </c>
    </row>
    <row r="6" spans="1:12">
      <c r="A6" s="58" t="s">
        <v>18</v>
      </c>
      <c r="B6" s="58"/>
      <c r="C6" s="181" t="s">
        <v>90</v>
      </c>
      <c r="D6" s="94" t="s">
        <v>91</v>
      </c>
      <c r="E6" s="94" t="s">
        <v>120</v>
      </c>
      <c r="F6" s="94" t="s">
        <v>92</v>
      </c>
      <c r="G6" s="94" t="s">
        <v>93</v>
      </c>
      <c r="H6" s="95" t="s">
        <v>94</v>
      </c>
      <c r="I6" s="113" t="s">
        <v>12</v>
      </c>
      <c r="J6" s="112" t="s">
        <v>156</v>
      </c>
      <c r="K6" s="182"/>
      <c r="L6" s="183" t="s">
        <v>95</v>
      </c>
    </row>
    <row r="7" spans="1:12">
      <c r="A7" s="30">
        <v>1</v>
      </c>
      <c r="B7" s="30" t="s">
        <v>51</v>
      </c>
      <c r="C7" s="168"/>
      <c r="D7" s="75">
        <v>1185</v>
      </c>
      <c r="E7" s="75"/>
      <c r="F7" s="184"/>
      <c r="G7" s="184"/>
      <c r="H7" s="184"/>
      <c r="I7" s="184"/>
      <c r="J7" s="184"/>
      <c r="K7" s="184"/>
      <c r="L7" s="184"/>
    </row>
    <row r="8" spans="1:12">
      <c r="A8" s="32">
        <v>2</v>
      </c>
      <c r="B8" s="32" t="s">
        <v>52</v>
      </c>
      <c r="C8" s="168"/>
      <c r="D8" s="75">
        <v>2189</v>
      </c>
      <c r="E8" s="75"/>
      <c r="F8" s="184"/>
      <c r="G8" s="184"/>
      <c r="H8" s="184"/>
      <c r="I8" s="184"/>
      <c r="J8" s="184"/>
      <c r="K8" s="184"/>
      <c r="L8" s="184"/>
    </row>
    <row r="9" spans="1:12">
      <c r="A9" s="32">
        <v>3</v>
      </c>
      <c r="B9" s="32" t="s">
        <v>53</v>
      </c>
      <c r="C9" s="168"/>
      <c r="D9" s="75">
        <v>1531</v>
      </c>
      <c r="E9" s="75"/>
      <c r="F9" s="184"/>
      <c r="G9" s="184"/>
      <c r="H9" s="184"/>
      <c r="I9" s="184"/>
      <c r="J9" s="184"/>
      <c r="K9" s="184"/>
      <c r="L9" s="184"/>
    </row>
    <row r="10" spans="1:12">
      <c r="A10" s="32">
        <v>4</v>
      </c>
      <c r="B10" s="32" t="s">
        <v>158</v>
      </c>
      <c r="C10" s="168"/>
      <c r="D10" s="75">
        <v>386</v>
      </c>
      <c r="E10" s="75"/>
      <c r="F10" s="184"/>
      <c r="G10" s="184"/>
      <c r="H10" s="184"/>
      <c r="I10" s="184"/>
      <c r="J10" s="184"/>
      <c r="K10" s="184"/>
      <c r="L10" s="184"/>
    </row>
    <row r="11" spans="1:12">
      <c r="A11" s="32">
        <v>5</v>
      </c>
      <c r="B11" s="32" t="s">
        <v>54</v>
      </c>
      <c r="C11" s="168"/>
      <c r="D11" s="75">
        <v>0</v>
      </c>
      <c r="E11" s="75"/>
      <c r="F11" s="184"/>
      <c r="G11" s="184"/>
      <c r="H11" s="184"/>
      <c r="I11" s="184"/>
      <c r="J11" s="184"/>
      <c r="K11" s="184"/>
      <c r="L11" s="184"/>
    </row>
    <row r="12" spans="1:12">
      <c r="A12" s="32">
        <v>6</v>
      </c>
      <c r="B12" s="32" t="s">
        <v>26</v>
      </c>
      <c r="C12" s="168"/>
      <c r="D12" s="88">
        <v>166</v>
      </c>
      <c r="E12" s="88"/>
      <c r="F12" s="184"/>
      <c r="G12" s="184"/>
      <c r="H12" s="184">
        <v>5100</v>
      </c>
      <c r="I12" s="184"/>
      <c r="J12" s="184"/>
      <c r="K12" s="184"/>
      <c r="L12" s="184"/>
    </row>
    <row r="13" spans="1:12">
      <c r="A13" s="32">
        <v>7</v>
      </c>
      <c r="B13" s="32" t="s">
        <v>27</v>
      </c>
      <c r="C13" s="171"/>
      <c r="D13" s="91">
        <v>766</v>
      </c>
      <c r="E13" s="91"/>
      <c r="F13" s="184"/>
      <c r="G13" s="184"/>
      <c r="H13" s="184"/>
      <c r="I13" s="184"/>
      <c r="J13" s="184"/>
      <c r="K13" s="184"/>
      <c r="L13" s="184"/>
    </row>
    <row r="14" spans="1:12">
      <c r="A14" s="32">
        <v>8</v>
      </c>
      <c r="B14" s="32" t="s">
        <v>28</v>
      </c>
      <c r="C14" s="172"/>
      <c r="D14" s="90">
        <v>1087</v>
      </c>
      <c r="E14" s="90">
        <v>600</v>
      </c>
      <c r="F14" s="184"/>
      <c r="G14" s="184"/>
      <c r="H14" s="184"/>
      <c r="I14" s="184"/>
      <c r="J14" s="184"/>
      <c r="K14" s="184"/>
      <c r="L14" s="184"/>
    </row>
    <row r="15" spans="1:12">
      <c r="A15" s="32">
        <v>9</v>
      </c>
      <c r="B15" s="32" t="s">
        <v>29</v>
      </c>
      <c r="C15" s="171"/>
      <c r="D15" s="91">
        <v>1762.1</v>
      </c>
      <c r="E15" s="91"/>
      <c r="F15" s="184"/>
      <c r="G15" s="184"/>
      <c r="H15" s="184"/>
      <c r="I15" s="184"/>
      <c r="J15" s="184"/>
      <c r="K15" s="184"/>
      <c r="L15" s="184"/>
    </row>
    <row r="16" spans="1:12">
      <c r="A16" s="32">
        <v>10</v>
      </c>
      <c r="B16" s="32" t="s">
        <v>30</v>
      </c>
      <c r="C16" s="172"/>
      <c r="D16" s="90">
        <v>0</v>
      </c>
      <c r="E16" s="90"/>
      <c r="F16" s="184"/>
      <c r="G16" s="184"/>
      <c r="H16" s="184">
        <v>1800</v>
      </c>
      <c r="I16" s="184"/>
      <c r="J16" s="184"/>
      <c r="K16" s="184"/>
      <c r="L16" s="184"/>
    </row>
    <row r="17" spans="1:12">
      <c r="A17" s="32">
        <v>11</v>
      </c>
      <c r="B17" s="32" t="s">
        <v>31</v>
      </c>
      <c r="C17" s="171"/>
      <c r="D17" s="91">
        <v>497</v>
      </c>
      <c r="E17" s="91"/>
      <c r="F17" s="184"/>
      <c r="G17" s="184"/>
      <c r="H17" s="184">
        <v>300</v>
      </c>
      <c r="I17" s="184"/>
      <c r="J17" s="184"/>
      <c r="K17" s="184"/>
      <c r="L17" s="184"/>
    </row>
    <row r="18" spans="1:12">
      <c r="A18" s="32">
        <v>12</v>
      </c>
      <c r="B18" s="32" t="s">
        <v>32</v>
      </c>
      <c r="C18" s="172"/>
      <c r="D18" s="90">
        <v>3706</v>
      </c>
      <c r="E18" s="90"/>
      <c r="F18" s="184"/>
      <c r="G18" s="184"/>
      <c r="H18" s="184"/>
      <c r="I18" s="184"/>
      <c r="J18" s="184"/>
      <c r="K18" s="184"/>
      <c r="L18" s="184"/>
    </row>
    <row r="19" spans="1:12">
      <c r="A19" s="32">
        <v>13</v>
      </c>
      <c r="B19" s="59" t="s">
        <v>33</v>
      </c>
      <c r="C19" s="173"/>
      <c r="D19" s="90">
        <v>1912</v>
      </c>
      <c r="E19" s="90">
        <v>800</v>
      </c>
      <c r="F19" s="184">
        <v>1100</v>
      </c>
      <c r="G19" s="184"/>
      <c r="H19" s="184"/>
      <c r="I19" s="184"/>
      <c r="J19" s="184"/>
      <c r="K19" s="184"/>
      <c r="L19" s="184"/>
    </row>
    <row r="20" spans="1:12">
      <c r="A20" s="32">
        <v>15</v>
      </c>
      <c r="B20" s="32" t="s">
        <v>69</v>
      </c>
      <c r="C20" s="174"/>
      <c r="D20" s="96">
        <v>176</v>
      </c>
      <c r="E20" s="195"/>
      <c r="F20" s="184"/>
      <c r="G20" s="184"/>
      <c r="H20" s="184"/>
      <c r="I20" s="184"/>
      <c r="J20" s="184"/>
      <c r="K20" s="184"/>
      <c r="L20" s="184"/>
    </row>
    <row r="21" spans="1:12">
      <c r="A21" s="32">
        <v>16</v>
      </c>
      <c r="B21" s="32" t="s">
        <v>36</v>
      </c>
      <c r="C21" s="175"/>
      <c r="D21" s="76">
        <v>0</v>
      </c>
      <c r="E21" s="76"/>
      <c r="F21" s="184"/>
      <c r="G21" s="184"/>
      <c r="H21" s="184"/>
      <c r="I21" s="184"/>
      <c r="J21" s="184"/>
      <c r="K21" s="184"/>
      <c r="L21" s="184"/>
    </row>
    <row r="22" spans="1:12">
      <c r="A22" s="32">
        <v>17</v>
      </c>
      <c r="B22" s="32" t="s">
        <v>103</v>
      </c>
      <c r="C22" s="175"/>
      <c r="D22" s="76">
        <v>262</v>
      </c>
      <c r="E22" s="76"/>
      <c r="F22" s="184"/>
      <c r="G22" s="184"/>
      <c r="H22" s="184"/>
      <c r="I22" s="184"/>
      <c r="J22" s="184"/>
      <c r="K22" s="184"/>
      <c r="L22" s="184"/>
    </row>
    <row r="23" spans="1:12">
      <c r="A23" s="32">
        <v>18</v>
      </c>
      <c r="B23" s="9" t="s">
        <v>96</v>
      </c>
      <c r="C23" s="175"/>
      <c r="D23" s="76">
        <v>362</v>
      </c>
      <c r="E23" s="76"/>
      <c r="F23" s="184"/>
      <c r="G23" s="184"/>
      <c r="H23" s="184"/>
      <c r="I23" s="184"/>
      <c r="J23" s="184"/>
      <c r="K23" s="184"/>
      <c r="L23" s="184"/>
    </row>
    <row r="24" spans="1:12">
      <c r="A24" s="32">
        <v>19</v>
      </c>
      <c r="B24" s="32" t="s">
        <v>100</v>
      </c>
      <c r="C24" s="168"/>
      <c r="D24" s="75">
        <v>427</v>
      </c>
      <c r="E24" s="75"/>
      <c r="F24" s="184"/>
      <c r="G24" s="184"/>
      <c r="H24" s="184"/>
      <c r="I24" s="184"/>
      <c r="J24" s="184"/>
      <c r="K24" s="184"/>
      <c r="L24" s="184"/>
    </row>
    <row r="25" spans="1:12">
      <c r="A25" s="32">
        <v>20</v>
      </c>
      <c r="B25" s="32" t="s">
        <v>108</v>
      </c>
      <c r="C25" s="168"/>
      <c r="D25" s="75">
        <v>267.39999999999998</v>
      </c>
      <c r="E25" s="75"/>
      <c r="F25" s="184"/>
      <c r="G25" s="184"/>
      <c r="H25" s="184"/>
      <c r="I25" s="184"/>
      <c r="J25" s="184"/>
      <c r="K25" s="184"/>
      <c r="L25" s="184"/>
    </row>
    <row r="26" spans="1:12">
      <c r="A26" s="32">
        <v>21</v>
      </c>
      <c r="B26" s="32" t="s">
        <v>119</v>
      </c>
      <c r="C26" s="168"/>
      <c r="D26" s="75">
        <v>23.37</v>
      </c>
      <c r="E26" s="75"/>
      <c r="F26" s="184"/>
      <c r="G26" s="184"/>
      <c r="H26" s="184"/>
      <c r="I26" s="184"/>
      <c r="J26" s="184"/>
      <c r="K26" s="184"/>
      <c r="L26" s="184"/>
    </row>
    <row r="27" spans="1:12">
      <c r="A27" s="32">
        <v>22</v>
      </c>
      <c r="B27" s="32" t="s">
        <v>107</v>
      </c>
      <c r="C27" s="168"/>
      <c r="D27" s="75">
        <v>129.32</v>
      </c>
      <c r="E27" s="75"/>
      <c r="F27" s="184"/>
      <c r="G27" s="184"/>
      <c r="H27" s="184"/>
      <c r="I27" s="184"/>
      <c r="J27" s="184"/>
      <c r="K27" s="184"/>
      <c r="L27" s="184"/>
    </row>
    <row r="28" spans="1:12">
      <c r="A28" s="32">
        <v>23</v>
      </c>
      <c r="B28" s="32" t="s">
        <v>70</v>
      </c>
      <c r="C28" s="176"/>
      <c r="D28" s="227">
        <v>0</v>
      </c>
      <c r="E28" s="176"/>
      <c r="F28" s="176"/>
      <c r="G28" s="176"/>
      <c r="H28" s="176"/>
      <c r="I28" s="176"/>
      <c r="J28" s="176"/>
      <c r="K28" s="176"/>
      <c r="L28" s="176"/>
    </row>
    <row r="29" spans="1:12">
      <c r="A29" s="32">
        <v>24</v>
      </c>
      <c r="B29" s="32" t="s">
        <v>38</v>
      </c>
      <c r="C29" s="175"/>
      <c r="D29" s="156">
        <v>0</v>
      </c>
      <c r="E29" s="156"/>
      <c r="F29" s="184"/>
      <c r="G29" s="184"/>
      <c r="H29" s="184"/>
      <c r="I29" s="184"/>
      <c r="J29" s="184"/>
      <c r="K29" s="184"/>
      <c r="L29" s="184"/>
    </row>
    <row r="30" spans="1:12">
      <c r="A30" s="32">
        <v>25</v>
      </c>
      <c r="B30" s="60" t="s">
        <v>39</v>
      </c>
      <c r="C30" s="76">
        <f>SUM(C7:C29)</f>
        <v>0</v>
      </c>
      <c r="D30" s="76">
        <f>SUM(D7:D29)</f>
        <v>16834.189999999999</v>
      </c>
      <c r="E30" s="76">
        <f>SUM(E7:E29)</f>
        <v>1400</v>
      </c>
      <c r="F30" s="76">
        <f t="shared" ref="F30:L30" si="0">SUM(F7:F29)</f>
        <v>1100</v>
      </c>
      <c r="G30" s="76">
        <f t="shared" si="0"/>
        <v>0</v>
      </c>
      <c r="H30" s="76">
        <f t="shared" si="0"/>
        <v>7200</v>
      </c>
      <c r="I30" s="76">
        <f t="shared" si="0"/>
        <v>0</v>
      </c>
      <c r="J30" s="76">
        <f t="shared" si="0"/>
        <v>0</v>
      </c>
      <c r="K30" s="76">
        <f t="shared" si="0"/>
        <v>0</v>
      </c>
      <c r="L30" s="76">
        <f t="shared" si="0"/>
        <v>0</v>
      </c>
    </row>
    <row r="31" spans="1:12">
      <c r="A31" s="32">
        <v>26</v>
      </c>
      <c r="B31" s="32" t="s">
        <v>40</v>
      </c>
      <c r="C31" s="227"/>
      <c r="D31" s="227">
        <v>13464</v>
      </c>
      <c r="E31" s="227">
        <v>1520</v>
      </c>
      <c r="F31" s="227">
        <v>545</v>
      </c>
      <c r="G31" s="227"/>
      <c r="H31" s="227">
        <v>620</v>
      </c>
      <c r="I31" s="227"/>
      <c r="J31" s="227"/>
      <c r="K31" s="227"/>
      <c r="L31" s="227"/>
    </row>
    <row r="32" spans="1:12">
      <c r="A32" s="32">
        <v>27</v>
      </c>
      <c r="B32" s="32" t="s">
        <v>41</v>
      </c>
      <c r="C32" s="82"/>
      <c r="D32" s="133"/>
      <c r="E32" s="133"/>
      <c r="F32" s="184">
        <v>312</v>
      </c>
      <c r="G32" s="184"/>
      <c r="H32" s="184"/>
      <c r="I32" s="184"/>
      <c r="J32" s="184"/>
      <c r="K32" s="184"/>
      <c r="L32" s="184"/>
    </row>
    <row r="33" spans="1:12">
      <c r="A33" s="17">
        <v>28</v>
      </c>
      <c r="B33" s="60" t="s">
        <v>42</v>
      </c>
      <c r="C33" s="185">
        <f>SUM(C30:C32)</f>
        <v>0</v>
      </c>
      <c r="D33" s="17">
        <f t="shared" ref="D33:L33" si="1">SUM(D30:D32)</f>
        <v>30298.19</v>
      </c>
      <c r="E33" s="17">
        <f>SUM(E30:E32)</f>
        <v>2920</v>
      </c>
      <c r="F33" s="185">
        <f t="shared" si="1"/>
        <v>1957</v>
      </c>
      <c r="G33" s="185">
        <f t="shared" si="1"/>
        <v>0</v>
      </c>
      <c r="H33" s="185">
        <f t="shared" si="1"/>
        <v>7820</v>
      </c>
      <c r="I33" s="185">
        <f t="shared" si="1"/>
        <v>0</v>
      </c>
      <c r="J33" s="185">
        <f t="shared" si="1"/>
        <v>0</v>
      </c>
      <c r="K33" s="185">
        <f t="shared" si="1"/>
        <v>0</v>
      </c>
      <c r="L33" s="185">
        <f t="shared" si="1"/>
        <v>0</v>
      </c>
    </row>
    <row r="34" spans="1:12">
      <c r="A34" s="17">
        <v>29</v>
      </c>
      <c r="B34" s="60">
        <v>2020</v>
      </c>
      <c r="C34" s="17"/>
      <c r="D34" s="17">
        <v>33273</v>
      </c>
      <c r="E34" s="17">
        <v>16354</v>
      </c>
      <c r="F34" s="17">
        <v>5060</v>
      </c>
      <c r="G34" s="17"/>
      <c r="H34" s="17">
        <v>24881</v>
      </c>
      <c r="I34" s="17"/>
      <c r="J34" s="17"/>
      <c r="K34" s="17"/>
      <c r="L34" s="17"/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2021-07-16T05:02:36Z</dcterms:modified>
</cp:coreProperties>
</file>