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D21" s="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<sst xmlns="http://schemas.openxmlformats.org/spreadsheetml/2006/main" count="503" uniqueCount="166">
  <si>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</si>
  <si>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</si>
  <si>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</si>
  <si>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</si>
  <si>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</si>
  <si>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</si>
  <si>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</si>
  <si>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</si>
  <si>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</si>
  <si>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</si>
  <si>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</si>
  <si>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</si>
  <si>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</si>
  <si>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</si>
  <si>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</si>
  <si>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</si>
  <si>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</si>
  <si>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</si>
  <si>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</si>
  <si>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</si>
  <si>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</si>
  <si>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</si>
  <si>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</si>
  <si>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</si>
  <si>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</si>
  <si>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</si>
  <si>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</si>
  <si>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</si>
  <si>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</si>
  <si>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</si>
  <si>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</si>
  <si>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</si>
  <si>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</si>
  <si>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</si>
  <si>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</si>
  <si>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</si>
  <si>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</si>
  <si>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</si>
  <si>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</si>
  <si>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</si>
  <si>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</si>
  <si>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</si>
  <si>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</si>
  <si>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</si>
  <si>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</si>
  <si>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</si>
  <si>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</si>
  <si>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</si>
  <si>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</si>
  <si>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</si>
  <si>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</si>
  <si>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</si>
  <si>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</si>
  <si>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</si>
  <si>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</si>
  <si>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</si>
  <si>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</si>
  <si>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</si>
  <si>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</si>
  <si>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</si>
  <si>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</si>
  <si>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</si>
  <si>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</si>
  <si>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</si>
  <si>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</si>
  <si>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</si>
  <si>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</si>
  <si>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</si>
  <si>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</si>
  <si>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</si>
  <si>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</si>
  <si>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</si>
  <si>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</si>
  <si>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</si>
  <si>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</si>
  <si>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</si>
  <si>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</si>
  <si>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</si>
  <si>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</si>
  <si>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</si>
  <si>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</si>
  <si>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</si>
  <si>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</si>
  <si>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</si>
  <si>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</si>
  <si>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</si>
  <si>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</si>
  <si>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</si>
  <si>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</si>
  <si>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</si>
  <si>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</si>
  <si>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</si>
  <si>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</si>
  <si>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</si>
  <si>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</si>
  <si>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</si>
  <si>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</si>
  <si>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</si>
  <si>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</si>
  <si>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</si>
  <si>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</si>
  <si>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</si>
  <si>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</si>
  <si>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</si>
  <si>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</si>
  <si>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</si>
  <si>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</si>
  <si>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</si>
  <si>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</si>
  <si>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</si>
  <si>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</si>
  <si>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</si>
  <si>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</si>
  <si>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</si>
  <si>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</si>
  <si>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</si>
  <si>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</si>
  <si>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</si>
  <si>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</si>
  <si>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</si>
  <si>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</si>
  <si>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</si>
  <si>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</si>
  <si>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</si>
  <si>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</si>
  <si>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</si>
  <si>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</si>
  <si>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</si>
  <si>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</si>
  <si>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</si>
  <si>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</si>
  <si>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</si>
  <si>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</si>
  <si>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</si>
  <si>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</si>
  <si>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</si>
  <si>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</si>
  <si>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</si>
  <si>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</si>
  <si>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</si>
  <si>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</si>
  <si>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</si>
  <si>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</si>
  <si>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</si>
  <si>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</si>
  <si>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</si>
  <si>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</si>
  <si>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</si>
  <si>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</si>
  <si>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</si>
  <si>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</si>
  <si>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</si>
  <si>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</si>
  <si>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</si>
  <si>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</si>
  <si>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</si>
  <si>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</si>
  <si>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</si>
  <si>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</si>
  <si>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</si>
  <si>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26 июля  2021 года</t>
  </si>
  <si>
    <t>26  июля  2021 года</t>
  </si>
  <si>
    <t>на 26 июля  2021 года</t>
  </si>
  <si>
    <t>на 26 июля 2021 года</t>
  </si>
  <si>
    <t>на 26 июля 2021 года.</t>
  </si>
  <si>
    <t>на 26 июля 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</si>
</sst>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3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23" ht="21" customHeight="1">
      <c r="A2" s="351" t="s">
        <v>129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23" ht="18" customHeight="1">
      <c r="A3" s="352" t="s">
        <v>160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</row>
    <row r="4" spans="1:23" ht="15" customHeight="1">
      <c r="A4" s="232"/>
      <c r="B4" s="237"/>
      <c r="C4" s="98" t="s">
        <v>43</v>
      </c>
      <c r="D4" s="353" t="s">
        <v>131</v>
      </c>
      <c r="E4" s="354"/>
      <c r="F4" s="355"/>
      <c r="G4" s="92" t="s">
        <v>145</v>
      </c>
      <c r="H4" s="356" t="s">
        <v>44</v>
      </c>
      <c r="I4" s="357"/>
      <c r="J4" s="358"/>
      <c r="K4" s="92" t="s">
        <v>145</v>
      </c>
      <c r="L4" s="356" t="s">
        <v>132</v>
      </c>
      <c r="M4" s="357"/>
      <c r="N4" s="358"/>
      <c r="O4" s="100" t="s">
        <v>145</v>
      </c>
      <c r="P4" s="348" t="s">
        <v>133</v>
      </c>
      <c r="Q4" s="349"/>
      <c r="R4" s="350"/>
      <c r="S4" s="100" t="s">
        <v>145</v>
      </c>
      <c r="T4" s="348" t="s">
        <v>97</v>
      </c>
      <c r="U4" s="349"/>
      <c r="V4" s="350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341">
        <f>G8+K8+O8</f>
        <v>1143.5</v>
      </c>
      <c r="D8" s="318">
        <f t="shared" si="0"/>
        <v>1143.5</v>
      </c>
      <c r="E8" s="342">
        <f t="shared" si="1"/>
        <v>4940</v>
      </c>
      <c r="F8" s="315">
        <f t="shared" si="2"/>
        <v>43.20069960647136</v>
      </c>
      <c r="G8" s="333">
        <v>631</v>
      </c>
      <c r="H8" s="333">
        <v>631</v>
      </c>
      <c r="I8" s="319">
        <v>2840</v>
      </c>
      <c r="J8" s="315">
        <f t="shared" si="3"/>
        <v>45.007923930269413</v>
      </c>
      <c r="K8" s="333">
        <v>37</v>
      </c>
      <c r="L8" s="333">
        <v>37</v>
      </c>
      <c r="M8" s="319">
        <v>143</v>
      </c>
      <c r="N8" s="315">
        <f t="shared" si="4"/>
        <v>38.648648648648646</v>
      </c>
      <c r="O8" s="332">
        <v>475.5</v>
      </c>
      <c r="P8" s="318">
        <v>475.5</v>
      </c>
      <c r="Q8" s="318">
        <v>1957</v>
      </c>
      <c r="R8" s="315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341">
        <f t="shared" ref="C9:C19" si="7">G9+K9+O9</f>
        <v>993.5</v>
      </c>
      <c r="D9" s="318">
        <f t="shared" si="0"/>
        <v>993.5</v>
      </c>
      <c r="E9" s="342">
        <f t="shared" si="1"/>
        <v>3562</v>
      </c>
      <c r="F9" s="315">
        <f t="shared" si="2"/>
        <v>35.85304479114243</v>
      </c>
      <c r="G9" s="287">
        <v>939</v>
      </c>
      <c r="H9" s="333">
        <v>939</v>
      </c>
      <c r="I9" s="335">
        <v>3409</v>
      </c>
      <c r="J9" s="315">
        <f t="shared" si="3"/>
        <v>36.304579339723105</v>
      </c>
      <c r="K9" s="287">
        <v>54.5</v>
      </c>
      <c r="L9" s="333">
        <v>54.5</v>
      </c>
      <c r="M9" s="319">
        <v>153</v>
      </c>
      <c r="N9" s="315">
        <f t="shared" si="4"/>
        <v>28.073394495412845</v>
      </c>
      <c r="O9" s="318">
        <v>0</v>
      </c>
      <c r="P9" s="318"/>
      <c r="Q9" s="332"/>
      <c r="R9" s="315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341">
        <f t="shared" si="7"/>
        <v>3294.9</v>
      </c>
      <c r="D10" s="318">
        <f t="shared" si="0"/>
        <v>3294.9</v>
      </c>
      <c r="E10" s="342">
        <f t="shared" si="1"/>
        <v>11346</v>
      </c>
      <c r="F10" s="315">
        <f t="shared" si="2"/>
        <v>34.435035964672672</v>
      </c>
      <c r="G10" s="224">
        <v>2360</v>
      </c>
      <c r="H10" s="224">
        <v>2360</v>
      </c>
      <c r="I10" s="346">
        <v>8260</v>
      </c>
      <c r="J10" s="315">
        <f t="shared" si="3"/>
        <v>35</v>
      </c>
      <c r="K10" s="224">
        <v>934.9</v>
      </c>
      <c r="L10" s="224">
        <v>934.9</v>
      </c>
      <c r="M10" s="334">
        <v>3086</v>
      </c>
      <c r="N10" s="315">
        <f t="shared" si="4"/>
        <v>33.008877954861482</v>
      </c>
      <c r="O10" s="318">
        <v>0</v>
      </c>
      <c r="P10" s="318"/>
      <c r="Q10" s="318"/>
      <c r="R10" s="315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341">
        <f t="shared" si="7"/>
        <v>1245</v>
      </c>
      <c r="D11" s="318">
        <f t="shared" si="0"/>
        <v>1245</v>
      </c>
      <c r="E11" s="342">
        <f t="shared" si="1"/>
        <v>4250</v>
      </c>
      <c r="F11" s="315">
        <f t="shared" si="2"/>
        <v>34.136546184738954</v>
      </c>
      <c r="G11" s="313">
        <v>642</v>
      </c>
      <c r="H11" s="313">
        <v>642</v>
      </c>
      <c r="I11" s="314">
        <v>2183</v>
      </c>
      <c r="J11" s="315">
        <f t="shared" si="3"/>
        <v>34.003115264797508</v>
      </c>
      <c r="K11" s="313">
        <v>441</v>
      </c>
      <c r="L11" s="313">
        <v>441</v>
      </c>
      <c r="M11" s="314">
        <v>1500</v>
      </c>
      <c r="N11" s="315">
        <f t="shared" si="4"/>
        <v>34.013605442176868</v>
      </c>
      <c r="O11" s="318">
        <v>162</v>
      </c>
      <c r="P11" s="318">
        <v>162</v>
      </c>
      <c r="Q11" s="318">
        <v>567</v>
      </c>
      <c r="R11" s="315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341">
        <f t="shared" si="7"/>
        <v>1657</v>
      </c>
      <c r="D12" s="318">
        <f t="shared" si="0"/>
        <v>1657</v>
      </c>
      <c r="E12" s="342">
        <f t="shared" si="1"/>
        <v>8722.5</v>
      </c>
      <c r="F12" s="315">
        <f t="shared" si="2"/>
        <v>52.640313820156912</v>
      </c>
      <c r="G12" s="318">
        <v>1266</v>
      </c>
      <c r="H12" s="318">
        <v>1266</v>
      </c>
      <c r="I12" s="319">
        <v>6963</v>
      </c>
      <c r="J12" s="315">
        <f t="shared" si="3"/>
        <v>55</v>
      </c>
      <c r="K12" s="318">
        <v>0</v>
      </c>
      <c r="L12" s="318"/>
      <c r="M12" s="335"/>
      <c r="N12" s="315" t="e">
        <f t="shared" si="4"/>
        <v>#DIV/0!</v>
      </c>
      <c r="O12" s="318">
        <v>391</v>
      </c>
      <c r="P12" s="318">
        <v>391</v>
      </c>
      <c r="Q12" s="318">
        <v>1759.5</v>
      </c>
      <c r="R12" s="315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341">
        <f t="shared" si="7"/>
        <v>850</v>
      </c>
      <c r="D13" s="318">
        <f t="shared" si="0"/>
        <v>850</v>
      </c>
      <c r="E13" s="342">
        <f t="shared" si="1"/>
        <v>3205</v>
      </c>
      <c r="F13" s="315">
        <f t="shared" si="2"/>
        <v>37.705882352941174</v>
      </c>
      <c r="G13" s="318">
        <v>600</v>
      </c>
      <c r="H13" s="318">
        <v>600</v>
      </c>
      <c r="I13" s="319">
        <v>2280</v>
      </c>
      <c r="J13" s="315">
        <f t="shared" si="3"/>
        <v>38</v>
      </c>
      <c r="K13" s="318">
        <v>100</v>
      </c>
      <c r="L13" s="318">
        <v>100</v>
      </c>
      <c r="M13" s="319">
        <v>370</v>
      </c>
      <c r="N13" s="315">
        <f t="shared" si="4"/>
        <v>37</v>
      </c>
      <c r="O13" s="318">
        <v>150</v>
      </c>
      <c r="P13" s="318">
        <v>150</v>
      </c>
      <c r="Q13" s="318">
        <v>555</v>
      </c>
      <c r="R13" s="315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341">
        <f t="shared" si="7"/>
        <v>514</v>
      </c>
      <c r="D14" s="318">
        <f t="shared" si="0"/>
        <v>514</v>
      </c>
      <c r="E14" s="342">
        <f t="shared" si="1"/>
        <v>1528</v>
      </c>
      <c r="F14" s="315">
        <f t="shared" si="2"/>
        <v>29.72762645914397</v>
      </c>
      <c r="G14" s="224">
        <v>177</v>
      </c>
      <c r="H14" s="224">
        <v>177</v>
      </c>
      <c r="I14" s="334">
        <v>566</v>
      </c>
      <c r="J14" s="315">
        <f t="shared" si="3"/>
        <v>31.977401129943502</v>
      </c>
      <c r="K14" s="224">
        <v>187</v>
      </c>
      <c r="L14" s="224">
        <v>187</v>
      </c>
      <c r="M14" s="334">
        <v>542</v>
      </c>
      <c r="N14" s="315">
        <f t="shared" si="4"/>
        <v>28.983957219251337</v>
      </c>
      <c r="O14" s="318">
        <v>150</v>
      </c>
      <c r="P14" s="318">
        <v>150</v>
      </c>
      <c r="Q14" s="332">
        <v>420</v>
      </c>
      <c r="R14" s="315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341">
        <f t="shared" si="7"/>
        <v>478</v>
      </c>
      <c r="D15" s="318">
        <f t="shared" si="0"/>
        <v>478</v>
      </c>
      <c r="E15" s="342">
        <f t="shared" si="1"/>
        <v>1783</v>
      </c>
      <c r="F15" s="315">
        <f t="shared" si="2"/>
        <v>37.301255230125527</v>
      </c>
      <c r="G15" s="313">
        <v>248</v>
      </c>
      <c r="H15" s="313">
        <v>248</v>
      </c>
      <c r="I15" s="314">
        <v>930</v>
      </c>
      <c r="J15" s="315">
        <f t="shared" si="3"/>
        <v>37.5</v>
      </c>
      <c r="K15" s="313">
        <v>48</v>
      </c>
      <c r="L15" s="313">
        <v>48</v>
      </c>
      <c r="M15" s="314">
        <v>216</v>
      </c>
      <c r="N15" s="315">
        <f t="shared" si="4"/>
        <v>45</v>
      </c>
      <c r="O15" s="318">
        <v>182</v>
      </c>
      <c r="P15" s="318">
        <v>182</v>
      </c>
      <c r="Q15" s="332">
        <v>637</v>
      </c>
      <c r="R15" s="315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341">
        <f t="shared" si="7"/>
        <v>800</v>
      </c>
      <c r="D16" s="318">
        <f t="shared" si="0"/>
        <v>800</v>
      </c>
      <c r="E16" s="342">
        <f t="shared" si="1"/>
        <v>2812</v>
      </c>
      <c r="F16" s="315">
        <f t="shared" si="2"/>
        <v>35.15</v>
      </c>
      <c r="G16" s="318">
        <v>680</v>
      </c>
      <c r="H16" s="318">
        <v>680</v>
      </c>
      <c r="I16" s="319">
        <v>2380</v>
      </c>
      <c r="J16" s="315">
        <f t="shared" si="3"/>
        <v>35</v>
      </c>
      <c r="K16" s="318">
        <v>120</v>
      </c>
      <c r="L16" s="318">
        <v>120</v>
      </c>
      <c r="M16" s="319">
        <v>432</v>
      </c>
      <c r="N16" s="315">
        <f t="shared" si="4"/>
        <v>36</v>
      </c>
      <c r="O16" s="318">
        <v>0</v>
      </c>
      <c r="P16" s="318"/>
      <c r="Q16" s="318"/>
      <c r="R16" s="315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1982</v>
      </c>
      <c r="E17" s="294">
        <f t="shared" si="1"/>
        <v>7287</v>
      </c>
      <c r="F17" s="295">
        <f t="shared" si="2"/>
        <v>36.765893037336028</v>
      </c>
      <c r="G17" s="280">
        <v>1163</v>
      </c>
      <c r="H17" s="280">
        <v>1012</v>
      </c>
      <c r="I17" s="297">
        <v>3795</v>
      </c>
      <c r="J17" s="295">
        <f t="shared" si="3"/>
        <v>37.5</v>
      </c>
      <c r="K17" s="313">
        <v>574</v>
      </c>
      <c r="L17" s="313">
        <v>574</v>
      </c>
      <c r="M17" s="314">
        <v>2066</v>
      </c>
      <c r="N17" s="315">
        <f t="shared" si="4"/>
        <v>35.99303135888502</v>
      </c>
      <c r="O17" s="318">
        <v>396</v>
      </c>
      <c r="P17" s="318">
        <v>396</v>
      </c>
      <c r="Q17" s="318">
        <v>1426</v>
      </c>
      <c r="R17" s="315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341">
        <f t="shared" si="7"/>
        <v>312.89999999999998</v>
      </c>
      <c r="D18" s="318">
        <f t="shared" si="0"/>
        <v>312.89999999999998</v>
      </c>
      <c r="E18" s="342">
        <f t="shared" si="1"/>
        <v>1033</v>
      </c>
      <c r="F18" s="315">
        <f>E18/D18*10</f>
        <v>33.013742409715562</v>
      </c>
      <c r="G18" s="318">
        <v>205.6</v>
      </c>
      <c r="H18" s="318">
        <v>205.6</v>
      </c>
      <c r="I18" s="319">
        <v>700</v>
      </c>
      <c r="J18" s="315">
        <f t="shared" si="3"/>
        <v>34.046692607003891</v>
      </c>
      <c r="K18" s="293">
        <v>0</v>
      </c>
      <c r="L18" s="293"/>
      <c r="M18" s="299"/>
      <c r="N18" s="295" t="e">
        <f t="shared" si="4"/>
        <v>#DIV/0!</v>
      </c>
      <c r="O18" s="318">
        <v>107.3</v>
      </c>
      <c r="P18" s="318">
        <v>107.3</v>
      </c>
      <c r="Q18" s="318">
        <v>333</v>
      </c>
      <c r="R18" s="315">
        <f t="shared" si="5"/>
        <v>31.03448275862069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1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2"/>
      <c r="F21" s="295"/>
      <c r="G21" s="293"/>
      <c r="H21" s="293"/>
      <c r="I21" s="299"/>
      <c r="J21" s="301"/>
      <c r="K21" s="293"/>
      <c r="L21" s="293"/>
      <c r="M21" s="299"/>
      <c r="N21" s="301"/>
      <c r="O21" s="293"/>
      <c r="P21" s="293"/>
      <c r="Q21" s="303"/>
      <c r="R21" s="300"/>
      <c r="S21" s="293"/>
      <c r="T21" s="293"/>
      <c r="U21" s="303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13421.8</v>
      </c>
      <c r="D30" s="160">
        <f>SUM(D7:D29)</f>
        <v>13270.8</v>
      </c>
      <c r="E30" s="160">
        <f>SUM(E7:E29)</f>
        <v>50468.5</v>
      </c>
      <c r="F30" s="244">
        <f t="shared" ref="F30" si="8">E30/D30*10</f>
        <v>38.029734454592038</v>
      </c>
      <c r="G30" s="245">
        <f>SUM(G7:G29)</f>
        <v>8911.6</v>
      </c>
      <c r="H30" s="245">
        <f>SUM(H7:H29)</f>
        <v>8760.6</v>
      </c>
      <c r="I30" s="239">
        <f>SUM(I7:I29)</f>
        <v>34306</v>
      </c>
      <c r="J30" s="244">
        <f t="shared" ref="J30" si="9">I30/H30*10</f>
        <v>39.159418304682326</v>
      </c>
      <c r="K30" s="336">
        <f>SUM(K7:K29)</f>
        <v>2496.4</v>
      </c>
      <c r="L30" s="336">
        <f>SUM(L7:L29)</f>
        <v>2496.4</v>
      </c>
      <c r="M30" s="240">
        <f>SUM(M7:M29)</f>
        <v>8508</v>
      </c>
      <c r="N30" s="337">
        <f t="shared" ref="N30" si="10">M30/L30*10</f>
        <v>34.081076750520751</v>
      </c>
      <c r="O30" s="338">
        <f>SUM(O7:O29)</f>
        <v>2013.8</v>
      </c>
      <c r="P30" s="338">
        <f>SUM(P7:P29)</f>
        <v>2013.8</v>
      </c>
      <c r="Q30" s="339">
        <f>SUM(Q7:Q29)</f>
        <v>7654.5</v>
      </c>
      <c r="R30" s="337">
        <f t="shared" ref="R30" si="11">Q30/P30*10</f>
        <v>38.010229417022543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0" workbookViewId="0">
      <selection activeCell="D19" sqref="D19:N19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61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>
      <c r="A2" s="361" t="s">
        <v>114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</row>
    <row r="3" spans="1:14">
      <c r="A3" s="362" t="s">
        <v>160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.75">
      <c r="A4" s="2">
        <v>20</v>
      </c>
      <c r="B4" s="3"/>
      <c r="C4" s="212" t="s">
        <v>1</v>
      </c>
      <c r="D4" s="212" t="s">
        <v>2</v>
      </c>
      <c r="E4" s="363" t="s">
        <v>3</v>
      </c>
      <c r="F4" s="364"/>
      <c r="G4" s="70" t="s">
        <v>4</v>
      </c>
      <c r="H4" s="363" t="s">
        <v>5</v>
      </c>
      <c r="I4" s="364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59" t="s">
        <v>12</v>
      </c>
      <c r="F5" s="360"/>
      <c r="G5" s="73" t="s">
        <v>13</v>
      </c>
      <c r="H5" s="359" t="s">
        <v>14</v>
      </c>
      <c r="I5" s="360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2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3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8">
        <f t="shared" ref="D8:D31" si="3">E8</f>
        <v>4150</v>
      </c>
      <c r="E8" s="82">
        <f>уборка1!D8+уборка1!H8+уборка1!P8+уборка1!T8+уборка2!D8+уборка2!H8+уборка2!L8+уборка2!P8+уборка2!T8+уборка2!Z8</f>
        <v>4150</v>
      </c>
      <c r="F8" s="79"/>
      <c r="G8" s="79">
        <f t="shared" si="0"/>
        <v>100</v>
      </c>
      <c r="H8" s="79">
        <f>уборка1!E8+уборка1!I8+уборка1!Q8+уборка1!U8+уборка2!E8+уборка2!I8+уборка2!M8+уборка2!Q8+уборка2!U8+уборка2!AA8</f>
        <v>11073.4</v>
      </c>
      <c r="I8" s="79"/>
      <c r="J8" s="79" t="e">
        <f t="shared" si="1"/>
        <v>#DIV/0!</v>
      </c>
      <c r="K8" s="323">
        <f t="shared" ref="K8:K31" si="4">H8/E8*10</f>
        <v>26.682891566265063</v>
      </c>
      <c r="L8" s="83"/>
      <c r="M8" s="90"/>
      <c r="N8" s="79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3">
        <f t="shared" si="4"/>
        <v>49.414400000000001</v>
      </c>
      <c r="L9" s="83"/>
      <c r="M9" s="340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2715</v>
      </c>
      <c r="E10" s="76">
        <f>уборка1!D10+уборка1!H10+уборка1!P10+уборка1!T10+уборка2!D10+уборка2!H10+уборка2!L10+уборка2!P10+уборка2!T10+уборка2!Z10</f>
        <v>2715</v>
      </c>
      <c r="F10" s="80"/>
      <c r="G10" s="80">
        <f t="shared" si="0"/>
        <v>71.996817820206843</v>
      </c>
      <c r="H10" s="80">
        <f>уборка1!E10+уборка1!I10+уборка1!Q10+уборка1!U10+уборка2!E10+уборка2!I10+уборка2!M10+уборка2!Q10+уборка2!U10+уборка2!AA10</f>
        <v>10710</v>
      </c>
      <c r="I10" s="80"/>
      <c r="J10" s="80" t="e">
        <f t="shared" si="1"/>
        <v>#DIV/0!</v>
      </c>
      <c r="K10" s="85">
        <f t="shared" si="4"/>
        <v>39.447513812154696</v>
      </c>
      <c r="L10" s="86"/>
      <c r="M10" s="305"/>
      <c r="N10" s="80" t="e">
        <f t="shared" si="2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5109</v>
      </c>
      <c r="E11" s="76">
        <f>уборка1!D11+уборка1!H11+уборка1!P11+уборка1!T11+уборка2!D11+уборка2!H11+уборка2!L11+уборка2!P11+уборка2!T11+уборка2!Z11</f>
        <v>5109</v>
      </c>
      <c r="F11" s="80">
        <v>97</v>
      </c>
      <c r="G11" s="80">
        <f t="shared" si="0"/>
        <v>98.287803001154288</v>
      </c>
      <c r="H11" s="80">
        <v>23034.1</v>
      </c>
      <c r="I11" s="80">
        <v>458.9</v>
      </c>
      <c r="J11" s="80">
        <f t="shared" si="1"/>
        <v>47.309278350515463</v>
      </c>
      <c r="K11" s="85">
        <f t="shared" si="4"/>
        <v>45.085339596789979</v>
      </c>
      <c r="L11" s="86">
        <v>3</v>
      </c>
      <c r="M11" s="90"/>
      <c r="N11" s="80">
        <f t="shared" si="2"/>
        <v>32.333333333333336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23465</v>
      </c>
      <c r="E12" s="76">
        <f>уборка1!D12+уборка1!H12+уборка1!P12+уборка1!T12+уборка2!D12+уборка2!H12+уборка2!L12+уборка2!P12+уборка2!T12+уборка2!Z12</f>
        <v>23465</v>
      </c>
      <c r="F12" s="133"/>
      <c r="G12" s="80">
        <f t="shared" si="0"/>
        <v>99.846815029147692</v>
      </c>
      <c r="H12" s="80">
        <f>уборка1!E12+уборка1!I12+уборка1!Q12+уборка1!U12+уборка2!E12+уборка2!I12+уборка2!M12+уборка2!Q12+уборка2!U12+уборка2!AA12</f>
        <v>95401.9</v>
      </c>
      <c r="I12" s="80"/>
      <c r="J12" s="80" t="e">
        <f t="shared" si="1"/>
        <v>#DIV/0!</v>
      </c>
      <c r="K12" s="85">
        <f t="shared" si="4"/>
        <v>40.657106328574464</v>
      </c>
      <c r="L12" s="86"/>
      <c r="M12" s="81"/>
      <c r="N12" s="80" t="e">
        <f t="shared" si="2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3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5692.7</v>
      </c>
      <c r="E14" s="76">
        <f>уборка1!D14+уборка1!H14+уборка1!P14+уборка1!T14+уборка2!D14+уборка2!H14+уборка2!L14+уборка2!P14+уборка2!T14+уборка2!Z14</f>
        <v>5692.7</v>
      </c>
      <c r="F14" s="80">
        <v>145.4</v>
      </c>
      <c r="G14" s="80">
        <f t="shared" si="0"/>
        <v>85.845912566163491</v>
      </c>
      <c r="H14" s="80">
        <f>уборка1!E14+уборка1!I14+уборка1!Q14+уборка1!U14+уборка2!E14+уборка2!I14+уборка2!M14+уборка2!Q14+уборка2!U14+уборка2!AA14</f>
        <v>19681.8</v>
      </c>
      <c r="I14" s="80">
        <v>696.5</v>
      </c>
      <c r="J14" s="80">
        <f t="shared" si="1"/>
        <v>47.902338376891329</v>
      </c>
      <c r="K14" s="85">
        <f t="shared" si="4"/>
        <v>34.573752349500239</v>
      </c>
      <c r="L14" s="86">
        <v>21</v>
      </c>
      <c r="M14" s="90"/>
      <c r="N14" s="80">
        <f t="shared" si="2"/>
        <v>6.9238095238095241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3394.3</v>
      </c>
      <c r="E15" s="76">
        <f>уборка1!D15+уборка1!H15+уборка1!P15+уборка1!T15+уборка2!D15+уборка2!H15+уборка2!L15+уборка2!P15+уборка2!T15+уборка2!Z15</f>
        <v>3394.3</v>
      </c>
      <c r="F15" s="80">
        <v>229.5</v>
      </c>
      <c r="G15" s="80">
        <f t="shared" si="0"/>
        <v>58.586050365051697</v>
      </c>
      <c r="H15" s="80">
        <f>уборка1!E15+уборка1!I15+уборка1!Q15+уборка1!U15+уборка2!E15+уборка2!I15+уборка2!M15+уборка2!Q15+уборка2!U15+уборка2!AA15</f>
        <v>11431.3</v>
      </c>
      <c r="I15" s="80">
        <v>621.9</v>
      </c>
      <c r="J15" s="80">
        <f t="shared" si="1"/>
        <v>27.098039215686271</v>
      </c>
      <c r="K15" s="85">
        <f t="shared" si="4"/>
        <v>33.677930648440025</v>
      </c>
      <c r="L15" s="86">
        <v>14</v>
      </c>
      <c r="M15" s="90"/>
      <c r="N15" s="80">
        <f t="shared" si="2"/>
        <v>16.392857142857142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6698</v>
      </c>
      <c r="E16" s="76">
        <f>уборка1!D16+уборка1!H16+уборка1!P16+уборка1!T16+уборка2!D16+уборка2!H16+уборка2!L16+уборка2!P16+уборка2!T16+уборка2!Z16</f>
        <v>6698</v>
      </c>
      <c r="F16" s="76">
        <v>433</v>
      </c>
      <c r="G16" s="80">
        <f t="shared" si="0"/>
        <v>91.854086670323639</v>
      </c>
      <c r="H16" s="80">
        <f>уборка1!E16+уборка1!I16+уборка1!Q16+уборка1!U16+уборка2!E16+уборка2!I16+уборка2!M16+уборка2!Q16+уборка2!U16+уборка2!AA16</f>
        <v>31996.9</v>
      </c>
      <c r="I16" s="80">
        <v>2174.9</v>
      </c>
      <c r="J16" s="80">
        <f t="shared" si="1"/>
        <v>50.228637413394921</v>
      </c>
      <c r="K16" s="85">
        <f t="shared" si="4"/>
        <v>47.770827112570913</v>
      </c>
      <c r="L16" s="86">
        <v>23</v>
      </c>
      <c r="M16" s="90"/>
      <c r="N16" s="80">
        <f t="shared" si="2"/>
        <v>18.826086956521738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3444</v>
      </c>
      <c r="E17" s="76">
        <f>уборка1!D17+уборка1!H17+уборка1!P17+уборка1!T17+уборка2!D17+уборка2!H17+уборка2!L17+уборка2!P17+уборка2!T17+уборка2!Z17</f>
        <v>3444</v>
      </c>
      <c r="F17" s="88"/>
      <c r="G17" s="80">
        <f t="shared" si="0"/>
        <v>97.952218430034137</v>
      </c>
      <c r="H17" s="80">
        <f>уборка1!E17+уборка1!I17+уборка1!Q17+уборка1!U17+уборка2!E17+уборка2!I17+уборка2!M17+уборка2!Q17+уборка2!U17+уборка2!AA17</f>
        <v>12471.3</v>
      </c>
      <c r="I17" s="80"/>
      <c r="J17" s="80" t="e">
        <f t="shared" si="1"/>
        <v>#DIV/0!</v>
      </c>
      <c r="K17" s="85">
        <f t="shared" si="4"/>
        <v>36.211672473867594</v>
      </c>
      <c r="L17" s="86"/>
      <c r="M17" s="90"/>
      <c r="N17" s="80" t="e">
        <f t="shared" si="2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6533</v>
      </c>
      <c r="E18" s="76">
        <f>уборка1!D18+уборка1!H18+уборка1!P18+уборка1!T18+уборка2!D18+уборка2!H18+уборка2!L18+уборка2!P18+уборка2!T18+уборка2!Z18</f>
        <v>6533</v>
      </c>
      <c r="F18" s="80">
        <v>314</v>
      </c>
      <c r="G18" s="80">
        <f t="shared" si="0"/>
        <v>96.442279303218186</v>
      </c>
      <c r="H18" s="80">
        <f>уборка1!E18+уборка1!I18+уборка1!Q18+уборка1!U18+уборка2!E18+уборка2!I18+уборка2!M18+уборка2!Q18+уборка2!U18+уборка2!AA18</f>
        <v>33834.6</v>
      </c>
      <c r="I18" s="80">
        <v>1319.6</v>
      </c>
      <c r="J18" s="80">
        <f t="shared" si="1"/>
        <v>42.025477707006367</v>
      </c>
      <c r="K18" s="85">
        <f t="shared" si="4"/>
        <v>51.790295423235875</v>
      </c>
      <c r="L18" s="304">
        <v>22</v>
      </c>
      <c r="M18" s="90"/>
      <c r="N18" s="80">
        <f t="shared" si="2"/>
        <v>14.272727272727273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8">
        <f t="shared" si="3"/>
        <v>9711</v>
      </c>
      <c r="E19" s="82">
        <f>уборка1!D19+уборка1!H19+уборка1!P19+уборка1!T19+уборка2!D19+уборка2!H19+уборка2!L19+уборка2!P19+уборка2!T19+уборка2!Z19</f>
        <v>9711</v>
      </c>
      <c r="F19" s="79">
        <v>150</v>
      </c>
      <c r="G19" s="79">
        <f t="shared" si="0"/>
        <v>100</v>
      </c>
      <c r="H19" s="79">
        <f>уборка1!E19+уборка1!I19+уборка1!Q19+уборка1!U19+уборка2!E19+уборка2!I19+уборка2!M19+уборка2!Q19+уборка2!U19+уборка2!AA19</f>
        <v>35280.5</v>
      </c>
      <c r="I19" s="79">
        <v>469</v>
      </c>
      <c r="J19" s="79">
        <f t="shared" si="1"/>
        <v>31.266666666666666</v>
      </c>
      <c r="K19" s="323">
        <f t="shared" si="4"/>
        <v>36.330450005148805</v>
      </c>
      <c r="L19" s="390">
        <v>18</v>
      </c>
      <c r="M19" s="81"/>
      <c r="N19" s="79">
        <f t="shared" si="2"/>
        <v>8.3333333333333339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2360</v>
      </c>
      <c r="E20" s="76">
        <f>уборка1!D20+уборка1!H20+уборка1!P20+уборка1!T20+уборка2!D20+уборка2!H20+уборка2!L20+уборка2!P20+уборка2!T20+уборка2!Z20</f>
        <v>2360</v>
      </c>
      <c r="F20" s="80"/>
      <c r="G20" s="80">
        <f t="shared" si="0"/>
        <v>95.546558704453446</v>
      </c>
      <c r="H20" s="80">
        <f>уборка1!E20+уборка1!I20+уборка1!Q20+уборка1!U20+уборка2!E20+уборка2!I20+уборка2!M20+уборка2!Q20+уборка2!U20+уборка2!AA20</f>
        <v>8255</v>
      </c>
      <c r="I20" s="80"/>
      <c r="J20" s="80" t="e">
        <f t="shared" si="1"/>
        <v>#DIV/0!</v>
      </c>
      <c r="K20" s="85">
        <f t="shared" si="4"/>
        <v>34.978813559322035</v>
      </c>
      <c r="L20" s="304"/>
      <c r="M20" s="90"/>
      <c r="N20" s="80" t="e">
        <f t="shared" si="2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144</v>
      </c>
      <c r="E21" s="76">
        <f>уборка1!D21+уборка1!H21+уборка1!P21+уборка1!T21+уборка2!D21+уборка2!H21+уборка2!L21+уборка2!P21+уборка2!T21+уборка2!Z21</f>
        <v>144</v>
      </c>
      <c r="F21" s="80"/>
      <c r="G21" s="80">
        <f t="shared" si="0"/>
        <v>59.504132231404959</v>
      </c>
      <c r="H21" s="80">
        <f>уборка1!E21+уборка1!I21+уборка1!Q21+уборка1!U21+уборка2!E21+уборка2!I21+уборка2!M21+уборка2!Q21+уборка2!U21+уборка2!AA21</f>
        <v>486</v>
      </c>
      <c r="I21" s="80"/>
      <c r="J21" s="80" t="e">
        <f t="shared" si="1"/>
        <v>#DIV/0!</v>
      </c>
      <c r="K21" s="85">
        <f t="shared" si="4"/>
        <v>33.75</v>
      </c>
      <c r="L21" s="304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1158</v>
      </c>
      <c r="E22" s="76">
        <f>уборка1!D22+уборка1!H22+уборка1!P22+уборка1!T22+уборка2!D22+уборка2!H22+уборка2!L22+уборка2!P22+уборка2!T22+уборка2!Z22</f>
        <v>1158</v>
      </c>
      <c r="F22" s="80">
        <v>40</v>
      </c>
      <c r="G22" s="80">
        <f t="shared" si="0"/>
        <v>85.272459499263618</v>
      </c>
      <c r="H22" s="80">
        <f>уборка1!E22+уборка1!I22+уборка1!Q22+уборка1!U22+уборка2!E22+уборка2!I22+уборка2!M22+уборка2!Q22+уборка2!U22+уборка2!AA22</f>
        <v>5951</v>
      </c>
      <c r="I22" s="80">
        <v>240</v>
      </c>
      <c r="J22" s="80">
        <f t="shared" si="1"/>
        <v>60</v>
      </c>
      <c r="K22" s="85">
        <f t="shared" si="4"/>
        <v>51.390328151986182</v>
      </c>
      <c r="L22" s="86">
        <v>3</v>
      </c>
      <c r="M22" s="90"/>
      <c r="N22" s="80">
        <f t="shared" si="2"/>
        <v>13.333333333333334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4843.3999999999996</v>
      </c>
      <c r="E23" s="76">
        <f>уборка1!D23+уборка1!H23+уборка1!P23+уборка1!T23+уборка2!D23+уборка2!H23+уборка2!L23+уборка2!P23+уборка2!T23+уборка2!Z23</f>
        <v>4843.3999999999996</v>
      </c>
      <c r="F23" s="80">
        <v>224</v>
      </c>
      <c r="G23" s="80">
        <f t="shared" si="0"/>
        <v>80.20334829190746</v>
      </c>
      <c r="H23" s="80">
        <f>уборка1!E23+уборка1!I23+уборка1!Q23+уборка1!U23+уборка2!E23+уборка2!I23+уборка2!M23+уборка2!Q23+уборка2!U23+уборка2!AA23</f>
        <v>18681.2</v>
      </c>
      <c r="I23" s="80">
        <v>674</v>
      </c>
      <c r="J23" s="80">
        <f t="shared" si="1"/>
        <v>30.089285714285715</v>
      </c>
      <c r="K23" s="85">
        <f t="shared" si="4"/>
        <v>38.570425733988529</v>
      </c>
      <c r="L23" s="86">
        <v>12</v>
      </c>
      <c r="M23" s="90"/>
      <c r="N23" s="80">
        <f t="shared" si="2"/>
        <v>18.666666666666668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3488.75</v>
      </c>
      <c r="E24" s="76">
        <f>уборка1!D24+уборка1!H24+уборка1!P24+уборка1!T24+уборка2!D24+уборка2!H24+уборка2!L24+уборка2!P24+уборка2!T24+уборка2!Z24</f>
        <v>3488.75</v>
      </c>
      <c r="F24" s="80"/>
      <c r="G24" s="80">
        <f t="shared" si="0"/>
        <v>97.902892677944038</v>
      </c>
      <c r="H24" s="80">
        <f>уборка1!E24+уборка1!I24+уборка1!Q24+уборка1!U24+уборка2!E24+уборка2!I24+уборка2!M24+уборка2!Q24+уборка2!U24+уборка2!AA24</f>
        <v>16557.079999999998</v>
      </c>
      <c r="I24" s="80"/>
      <c r="J24" s="80">
        <v>53</v>
      </c>
      <c r="K24" s="85">
        <f t="shared" si="4"/>
        <v>47.458487997133638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8">
        <f t="shared" si="3"/>
        <v>1596.2</v>
      </c>
      <c r="E25" s="82">
        <f>уборка1!D25+уборка1!H25+уборка1!P25+уборка1!T25+уборка2!D25+уборка2!H25+уборка2!L25+уборка2!P25+уборка2!T25+уборка2!Z25</f>
        <v>1596.2</v>
      </c>
      <c r="F25" s="84"/>
      <c r="G25" s="79">
        <f t="shared" si="0"/>
        <v>100.00313253766878</v>
      </c>
      <c r="H25" s="79">
        <f>уборка1!E25+уборка1!I25+уборка1!Q25+уборка1!U25+уборка2!E25+уборка2!I25+уборка2!M25+уборка2!Q25+уборка2!U25+уборка2!AA25</f>
        <v>6808.8</v>
      </c>
      <c r="I25" s="79"/>
      <c r="J25" s="79" t="e">
        <f t="shared" si="1"/>
        <v>#DIV/0!</v>
      </c>
      <c r="K25" s="323">
        <f t="shared" si="4"/>
        <v>42.656308733241453</v>
      </c>
      <c r="L25" s="83"/>
      <c r="M25" s="81"/>
      <c r="N25" s="79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23">
        <f t="shared" si="4"/>
        <v>40</v>
      </c>
      <c r="L26" s="330"/>
      <c r="M26" s="331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89174.35</v>
      </c>
      <c r="E27" s="76">
        <f>уборка1!D27+уборка1!H27+уборка1!P27+уборка1!T27+уборка2!D27+уборка2!H27+уборка2!L27+уборка2!P27+уборка2!T27+уборка2!Z27</f>
        <v>89174.35</v>
      </c>
      <c r="F27" s="88">
        <f>SUM(F7:F26)</f>
        <v>1632.9</v>
      </c>
      <c r="G27" s="80">
        <f t="shared" si="0"/>
        <v>92.621220951337762</v>
      </c>
      <c r="H27" s="80">
        <f>уборка1!E27+уборка1!I27+уборка1!Q27+уборка1!U27+уборка2!E27+уборка2!I27+уборка2!M27+уборка2!Q27+уборка2!U27+уборка2!AA27</f>
        <v>360352.88</v>
      </c>
      <c r="I27" s="88">
        <f>SUM(I7:I26)</f>
        <v>6654.8</v>
      </c>
      <c r="J27" s="80">
        <f t="shared" si="1"/>
        <v>40.754485884010037</v>
      </c>
      <c r="K27" s="85">
        <f t="shared" si="4"/>
        <v>40.409925051318005</v>
      </c>
      <c r="L27" s="89">
        <f>SUM(L7:L26)</f>
        <v>116</v>
      </c>
      <c r="M27" s="90"/>
      <c r="N27" s="80">
        <f t="shared" si="2"/>
        <v>14.076724137931036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23267</v>
      </c>
      <c r="E28" s="76">
        <f>уборка1!D28+уборка1!H28+уборка1!P28+уборка1!T28+уборка2!D28+уборка2!H28+уборка2!L28+уборка2!P28+уборка2!T28+уборка2!Z28</f>
        <v>23267</v>
      </c>
      <c r="F28" s="88">
        <v>210</v>
      </c>
      <c r="G28" s="80">
        <f t="shared" si="0"/>
        <v>94.523664432256751</v>
      </c>
      <c r="H28" s="80">
        <f>уборка1!E28+уборка1!I28+уборка1!Q28+уборка1!U28+уборка2!E28+уборка2!I28+уборка2!M28+уборка2!Q28+уборка2!U28+уборка2!AA28</f>
        <v>84965</v>
      </c>
      <c r="I28" s="80">
        <v>773</v>
      </c>
      <c r="J28" s="80">
        <f t="shared" si="1"/>
        <v>36.80952380952381</v>
      </c>
      <c r="K28" s="85">
        <f t="shared" si="4"/>
        <v>36.51738513774874</v>
      </c>
      <c r="L28" s="89">
        <v>18</v>
      </c>
      <c r="M28" s="90">
        <v>1714</v>
      </c>
      <c r="N28" s="80">
        <f t="shared" si="2"/>
        <v>11.666666666666666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773</v>
      </c>
      <c r="E29" s="76">
        <f>уборка1!D29+уборка1!H29+уборка1!P29+уборка1!T29+уборка2!D29+уборка2!H29+уборка2!L29+уборка2!P29+уборка2!T29+уборка2!Z29</f>
        <v>773</v>
      </c>
      <c r="F29" s="157"/>
      <c r="G29" s="80">
        <f t="shared" si="0"/>
        <v>89.158016147635522</v>
      </c>
      <c r="H29" s="80">
        <f>уборка1!E29+уборка1!I29+уборка1!Q29+уборка1!U29+уборка2!E29+уборка2!I29+уборка2!M29+уборка2!Q29+уборка2!U29+уборка2!AA29</f>
        <v>2820.8</v>
      </c>
      <c r="I29" s="157"/>
      <c r="J29" s="80" t="e">
        <f t="shared" si="1"/>
        <v>#DIV/0!</v>
      </c>
      <c r="K29" s="85">
        <f t="shared" si="4"/>
        <v>36.49159120310479</v>
      </c>
      <c r="L29" s="307"/>
      <c r="M29" s="308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121760.53</v>
      </c>
      <c r="D30" s="75">
        <f t="shared" si="3"/>
        <v>113214.35</v>
      </c>
      <c r="E30" s="76">
        <f>уборка1!D30+уборка1!H30+уборка1!P30+уборка1!T30+уборка2!D30+уборка2!H30+уборка2!L30+уборка2!P30+уборка2!T30+уборка2!Z30</f>
        <v>113214.35</v>
      </c>
      <c r="F30" s="80">
        <f>SUM(F27:F29)</f>
        <v>1842.9</v>
      </c>
      <c r="G30" s="80">
        <f t="shared" si="0"/>
        <v>92.981157358628451</v>
      </c>
      <c r="H30" s="80">
        <f>уборка1!E30+уборка1!I30+уборка1!Q30+уборка1!U30+уборка2!E30+уборка2!I30+уборка2!M30+уборка2!Q30+уборка2!U30+уборка2!AA30</f>
        <v>448138.68</v>
      </c>
      <c r="I30" s="80">
        <f>SUM(I27:I29)</f>
        <v>7427.8</v>
      </c>
      <c r="J30" s="80">
        <f t="shared" si="1"/>
        <v>40.30495414835314</v>
      </c>
      <c r="K30" s="85">
        <f t="shared" si="4"/>
        <v>39.583204779252803</v>
      </c>
      <c r="L30" s="86">
        <f>SUM(L27:L29)</f>
        <v>134</v>
      </c>
      <c r="M30" s="90"/>
      <c r="N30" s="80">
        <f t="shared" si="2"/>
        <v>13.752985074626867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09"/>
      <c r="J31" s="80" t="e">
        <f t="shared" si="1"/>
        <v>#DIV/0!</v>
      </c>
      <c r="K31" s="85">
        <f t="shared" si="4"/>
        <v>18.678945563578253</v>
      </c>
      <c r="L31" s="309"/>
      <c r="M31" s="309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topLeftCell="A4" workbookViewId="0">
      <selection activeCell="F28" sqref="F2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22" ht="15.75" customHeight="1">
      <c r="A2" s="351" t="s">
        <v>115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22" ht="14.25" customHeight="1">
      <c r="A3" s="365" t="s">
        <v>160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22">
      <c r="A4" s="2"/>
      <c r="B4" s="12"/>
      <c r="C4" s="98" t="s">
        <v>43</v>
      </c>
      <c r="D4" s="353" t="s">
        <v>44</v>
      </c>
      <c r="E4" s="354"/>
      <c r="F4" s="355"/>
      <c r="G4" s="92" t="s">
        <v>43</v>
      </c>
      <c r="H4" s="356" t="s">
        <v>99</v>
      </c>
      <c r="I4" s="357"/>
      <c r="J4" s="358"/>
      <c r="K4" s="99" t="s">
        <v>43</v>
      </c>
      <c r="L4" s="356" t="s">
        <v>101</v>
      </c>
      <c r="M4" s="357"/>
      <c r="N4" s="358"/>
      <c r="O4" s="100" t="s">
        <v>43</v>
      </c>
      <c r="P4" s="348" t="s">
        <v>102</v>
      </c>
      <c r="Q4" s="349"/>
      <c r="R4" s="350"/>
      <c r="S4" s="101" t="s">
        <v>43</v>
      </c>
      <c r="T4" s="353" t="s">
        <v>45</v>
      </c>
      <c r="U4" s="354"/>
      <c r="V4" s="355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0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344">
        <v>4150</v>
      </c>
      <c r="D8" s="83">
        <v>4150</v>
      </c>
      <c r="E8" s="84">
        <v>11073.4</v>
      </c>
      <c r="F8" s="122">
        <f>E8/D8*10</f>
        <v>26.682891566265063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1512</v>
      </c>
      <c r="E10" s="158">
        <v>6048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235">
        <v>3672</v>
      </c>
      <c r="D11" s="76">
        <v>3583</v>
      </c>
      <c r="E11" s="158">
        <v>16776.2</v>
      </c>
      <c r="F11" s="148">
        <f t="shared" si="4"/>
        <v>46.821657828635225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14397</v>
      </c>
      <c r="E12" s="266">
        <v>57635.9</v>
      </c>
      <c r="F12" s="148">
        <f t="shared" si="4"/>
        <v>40.033270820309788</v>
      </c>
      <c r="G12" s="82">
        <v>1991</v>
      </c>
      <c r="H12" s="82">
        <v>1991</v>
      </c>
      <c r="I12" s="324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1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4287.3999999999996</v>
      </c>
      <c r="E14" s="266">
        <v>14715.5</v>
      </c>
      <c r="F14" s="148">
        <v>34.299999999999997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82">
        <v>1405.3</v>
      </c>
      <c r="P14" s="82">
        <v>1405.3</v>
      </c>
      <c r="Q14" s="84">
        <v>4966.3</v>
      </c>
      <c r="R14" s="84">
        <f t="shared" si="0"/>
        <v>35.339785099267061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2419.8000000000002</v>
      </c>
      <c r="E15" s="158">
        <v>7973.7</v>
      </c>
      <c r="F15" s="148">
        <f t="shared" si="4"/>
        <v>32.951896850979416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3389</v>
      </c>
      <c r="E16" s="158">
        <v>18406.3</v>
      </c>
      <c r="F16" s="148">
        <f t="shared" si="4"/>
        <v>54.311891413396282</v>
      </c>
      <c r="G16" s="82">
        <v>1176</v>
      </c>
      <c r="H16" s="82">
        <v>1176</v>
      </c>
      <c r="I16" s="327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2069</v>
      </c>
      <c r="E17" s="158">
        <v>8148.6</v>
      </c>
      <c r="F17" s="148">
        <f t="shared" si="4"/>
        <v>39.38424359594007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5">
        <v>4369</v>
      </c>
      <c r="D18" s="76">
        <v>4144</v>
      </c>
      <c r="E18" s="158">
        <v>21874.400000000001</v>
      </c>
      <c r="F18" s="148">
        <f t="shared" si="4"/>
        <v>52.785714285714292</v>
      </c>
      <c r="G18" s="82">
        <v>1037</v>
      </c>
      <c r="H18" s="82">
        <v>1037</v>
      </c>
      <c r="I18" s="328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347">
        <v>8377</v>
      </c>
      <c r="D19" s="82">
        <v>8377</v>
      </c>
      <c r="E19" s="139">
        <v>31005.1</v>
      </c>
      <c r="F19" s="122">
        <f t="shared" si="4"/>
        <v>37.012176196729136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345">
        <v>2100</v>
      </c>
      <c r="D20" s="82">
        <v>2100</v>
      </c>
      <c r="E20" s="135">
        <v>7455</v>
      </c>
      <c r="F20" s="122">
        <f t="shared" si="4"/>
        <v>35.5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73">
        <v>114</v>
      </c>
      <c r="E21" s="268">
        <v>407</v>
      </c>
      <c r="F21" s="148">
        <f t="shared" si="4"/>
        <v>35.701754385964918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806</v>
      </c>
      <c r="E22" s="158">
        <v>4648</v>
      </c>
      <c r="F22" s="148">
        <f t="shared" si="4"/>
        <v>57.667493796526053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5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3668</v>
      </c>
      <c r="E23" s="158">
        <v>13756</v>
      </c>
      <c r="F23" s="148">
        <f t="shared" si="4"/>
        <v>37.502726281352238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344">
        <v>2593.06</v>
      </c>
      <c r="D24" s="82">
        <v>2593.06</v>
      </c>
      <c r="E24" s="135">
        <v>11799.48</v>
      </c>
      <c r="F24" s="122">
        <f t="shared" si="4"/>
        <v>45.504076265107628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5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343">
        <v>1240.3499999999999</v>
      </c>
      <c r="D25" s="82">
        <v>1240.4000000000001</v>
      </c>
      <c r="E25" s="135">
        <v>5581.8</v>
      </c>
      <c r="F25" s="122">
        <f t="shared" si="4"/>
        <v>45</v>
      </c>
      <c r="G25" s="82">
        <v>184.8</v>
      </c>
      <c r="H25" s="82">
        <v>184.8</v>
      </c>
      <c r="I25" s="125">
        <v>1054</v>
      </c>
      <c r="J25" s="114">
        <f t="shared" si="1"/>
        <v>57.034632034632025</v>
      </c>
      <c r="K25" s="82"/>
      <c r="L25" s="82"/>
      <c r="M25" s="145"/>
      <c r="N25" s="129"/>
      <c r="O25" s="82">
        <v>171</v>
      </c>
      <c r="P25" s="82">
        <v>171</v>
      </c>
      <c r="Q25" s="325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29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2">
        <f>SUM(C7:C26)</f>
        <v>69805.61</v>
      </c>
      <c r="D27" s="310">
        <f>SUM(D7:D26)</f>
        <v>63521.66</v>
      </c>
      <c r="E27" s="310">
        <f>SUM(E7:E26)</f>
        <v>256002.38</v>
      </c>
      <c r="F27" s="148">
        <f t="shared" si="4"/>
        <v>40.3015884660445</v>
      </c>
      <c r="G27" s="76">
        <f>SUM(G7:G26)</f>
        <v>7557.79</v>
      </c>
      <c r="H27" s="156">
        <f>SUM(H7:H26)</f>
        <v>7515.29</v>
      </c>
      <c r="I27" s="133">
        <f>SUM(I7:I26)</f>
        <v>37040.699999999997</v>
      </c>
      <c r="J27" s="142">
        <f t="shared" si="1"/>
        <v>49.287119991377573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87">
        <f>SUM(O7:O26)</f>
        <v>16413.379999999997</v>
      </c>
      <c r="P27" s="153">
        <f>SUM(P7:P26)</f>
        <v>16413.400000000001</v>
      </c>
      <c r="Q27" s="87">
        <f>SUM(Q7:Q26)</f>
        <v>61085.799999999996</v>
      </c>
      <c r="R27" s="84">
        <f t="shared" si="0"/>
        <v>37.217029987692975</v>
      </c>
      <c r="S27" s="127">
        <f>SUM(S7:S26)</f>
        <v>200</v>
      </c>
      <c r="T27" s="311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06">
        <v>16562</v>
      </c>
      <c r="D28" s="76">
        <v>15939</v>
      </c>
      <c r="E28" s="155">
        <v>58656</v>
      </c>
      <c r="F28" s="148">
        <f t="shared" si="4"/>
        <v>36.80030114812724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5">
        <v>769</v>
      </c>
      <c r="T28" s="125">
        <v>769</v>
      </c>
      <c r="U28" s="217">
        <v>2154</v>
      </c>
      <c r="V28" s="122">
        <f>U28/T28*10</f>
        <v>28.010403120936282</v>
      </c>
    </row>
    <row r="29" spans="1:22">
      <c r="A29" s="7">
        <v>23</v>
      </c>
      <c r="B29" s="9" t="s">
        <v>41</v>
      </c>
      <c r="C29" s="235">
        <v>642</v>
      </c>
      <c r="D29" s="76">
        <v>498</v>
      </c>
      <c r="E29" s="158">
        <v>1798</v>
      </c>
      <c r="F29" s="148">
        <f t="shared" si="4"/>
        <v>36.104417670682729</v>
      </c>
      <c r="G29" s="76">
        <v>125</v>
      </c>
      <c r="H29" s="76">
        <v>165</v>
      </c>
      <c r="I29" s="128">
        <v>788.8</v>
      </c>
      <c r="J29" s="141">
        <f t="shared" si="1"/>
        <v>47.806060606060605</v>
      </c>
      <c r="K29" s="76"/>
      <c r="L29" s="76"/>
      <c r="M29" s="147"/>
      <c r="N29" s="142" t="e">
        <f t="shared" si="2"/>
        <v>#DIV/0!</v>
      </c>
      <c r="O29" s="151">
        <v>100</v>
      </c>
      <c r="P29" s="82">
        <v>110</v>
      </c>
      <c r="Q29" s="325">
        <v>234</v>
      </c>
      <c r="R29" s="84">
        <f t="shared" si="0"/>
        <v>21.272727272727273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6">
        <f>SUM(D27:D29)</f>
        <v>79958.66</v>
      </c>
      <c r="E30" s="216">
        <f>SUM(E27:E29)</f>
        <v>316456.38</v>
      </c>
      <c r="F30" s="148">
        <f t="shared" si="4"/>
        <v>39.577499172697493</v>
      </c>
      <c r="G30" s="156">
        <f>SUM(G27:G29)</f>
        <v>11082.79</v>
      </c>
      <c r="H30" s="156">
        <f>SUM(H27:H29)</f>
        <v>11080.29</v>
      </c>
      <c r="I30" s="133">
        <f>SUM(I27:I29)</f>
        <v>50477.5</v>
      </c>
      <c r="J30" s="142">
        <f t="shared" si="1"/>
        <v>45.556118116042086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87">
        <f>SUM(O27:O29)</f>
        <v>19672.379999999997</v>
      </c>
      <c r="P30" s="153">
        <f>SUM(P27:P29)</f>
        <v>19682.400000000001</v>
      </c>
      <c r="Q30" s="87">
        <f>SUM(Q27:Q29)</f>
        <v>72826.799999999988</v>
      </c>
      <c r="R30" s="84">
        <f t="shared" si="0"/>
        <v>37.000975490793799</v>
      </c>
      <c r="S30" s="262">
        <f>SUM(S27:S29)</f>
        <v>969</v>
      </c>
      <c r="T30" s="262">
        <f>SUM(T27:T29)</f>
        <v>969</v>
      </c>
      <c r="U30" s="133">
        <f>SUM(U27:U29)</f>
        <v>2774</v>
      </c>
      <c r="V30" s="148">
        <f>U30/T30*10</f>
        <v>28.627450980392158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6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6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7"/>
      <c r="H32" s="317"/>
      <c r="I32" s="317"/>
      <c r="S32" s="317"/>
      <c r="T32" s="317"/>
      <c r="U32" s="317"/>
      <c r="V32" s="317"/>
    </row>
    <row r="33" spans="7:22">
      <c r="G33" s="317"/>
      <c r="H33" s="317"/>
      <c r="I33" s="317"/>
      <c r="S33" s="317"/>
      <c r="T33" s="317"/>
      <c r="U33" s="317"/>
      <c r="V33" s="317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A10" workbookViewId="0">
      <selection activeCell="I25" sqref="I25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4.42578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4.7109375" customWidth="1"/>
    <col min="36" max="36" width="5.710937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6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44" ht="15.75">
      <c r="A2" s="367" t="s">
        <v>115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44" ht="20.25">
      <c r="A3" s="368" t="s">
        <v>161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44">
      <c r="A4" s="2"/>
      <c r="B4" s="12"/>
      <c r="C4" s="98" t="s">
        <v>43</v>
      </c>
      <c r="D4" s="353" t="s">
        <v>109</v>
      </c>
      <c r="E4" s="354"/>
      <c r="F4" s="355"/>
      <c r="G4" s="92" t="s">
        <v>43</v>
      </c>
      <c r="H4" s="356" t="s">
        <v>112</v>
      </c>
      <c r="I4" s="357"/>
      <c r="J4" s="358"/>
      <c r="K4" s="99" t="s">
        <v>43</v>
      </c>
      <c r="L4" s="356" t="s">
        <v>97</v>
      </c>
      <c r="M4" s="357"/>
      <c r="N4" s="358"/>
      <c r="O4" s="100" t="s">
        <v>43</v>
      </c>
      <c r="P4" s="348" t="s">
        <v>111</v>
      </c>
      <c r="Q4" s="349"/>
      <c r="R4" s="350"/>
      <c r="S4" s="100" t="s">
        <v>43</v>
      </c>
      <c r="T4" s="348" t="s">
        <v>113</v>
      </c>
      <c r="U4" s="349"/>
      <c r="V4" s="350"/>
      <c r="W4" s="2"/>
      <c r="X4" s="12"/>
      <c r="Y4" s="92" t="s">
        <v>43</v>
      </c>
      <c r="Z4" s="353" t="s">
        <v>110</v>
      </c>
      <c r="AA4" s="354"/>
      <c r="AB4" s="355"/>
      <c r="AC4" s="92" t="s">
        <v>43</v>
      </c>
      <c r="AD4" s="356" t="s">
        <v>128</v>
      </c>
      <c r="AE4" s="357"/>
      <c r="AF4" s="358"/>
      <c r="AG4" s="92" t="s">
        <v>43</v>
      </c>
      <c r="AH4" s="356" t="s">
        <v>149</v>
      </c>
      <c r="AI4" s="357"/>
      <c r="AJ4" s="358"/>
      <c r="AK4" s="92" t="s">
        <v>43</v>
      </c>
      <c r="AL4" s="356" t="s">
        <v>150</v>
      </c>
      <c r="AM4" s="357"/>
      <c r="AN4" s="358"/>
      <c r="AO4" s="92" t="s">
        <v>43</v>
      </c>
      <c r="AP4" s="356" t="s">
        <v>153</v>
      </c>
      <c r="AQ4" s="357"/>
      <c r="AR4" s="358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724</v>
      </c>
      <c r="U12" s="82">
        <v>3120.5</v>
      </c>
      <c r="V12" s="84">
        <f t="shared" si="1"/>
        <v>43.100828729281766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>
        <v>100</v>
      </c>
      <c r="E19" s="139">
        <v>313.7</v>
      </c>
      <c r="F19" s="122">
        <f t="shared" si="2"/>
        <v>31.37</v>
      </c>
      <c r="G19" s="138">
        <v>50</v>
      </c>
      <c r="H19" s="138">
        <v>50</v>
      </c>
      <c r="I19" s="126">
        <v>155.30000000000001</v>
      </c>
      <c r="J19" s="114">
        <f t="shared" si="3"/>
        <v>31.060000000000002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60</v>
      </c>
      <c r="E20" s="219">
        <v>180</v>
      </c>
      <c r="F20" s="122">
        <f t="shared" si="2"/>
        <v>30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160</v>
      </c>
      <c r="E27" s="220">
        <f>SUM(E7:E26)</f>
        <v>493.7</v>
      </c>
      <c r="F27" s="122">
        <f t="shared" si="2"/>
        <v>30.856249999999999</v>
      </c>
      <c r="G27" s="82">
        <f>SUM(G7:G26)</f>
        <v>640</v>
      </c>
      <c r="H27" s="151">
        <f>SUM(H7:H21)</f>
        <v>640</v>
      </c>
      <c r="I27" s="208">
        <f>SUM(I7:I21)</f>
        <v>1989.8</v>
      </c>
      <c r="J27" s="129">
        <f t="shared" si="3"/>
        <v>31.090624999999999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3">
        <f>SUM(S7:S26)</f>
        <v>724</v>
      </c>
      <c r="T27" s="153">
        <f>SUM(T7:T26)</f>
        <v>724</v>
      </c>
      <c r="U27" s="210">
        <f>SUM(U7:U26)</f>
        <v>3120.5</v>
      </c>
      <c r="V27" s="84">
        <f t="shared" si="10"/>
        <v>43.100828729281766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8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>
        <v>310</v>
      </c>
      <c r="AI28" s="217">
        <v>410</v>
      </c>
      <c r="AJ28" s="129">
        <v>13.2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160</v>
      </c>
      <c r="E30" s="221">
        <f>SUM(E27:E29)</f>
        <v>493.7</v>
      </c>
      <c r="F30" s="122">
        <f t="shared" si="2"/>
        <v>30.856249999999999</v>
      </c>
      <c r="G30" s="151">
        <f>SUM(G27:G29)</f>
        <v>640</v>
      </c>
      <c r="H30" s="151">
        <f>SUM(H27:H29)</f>
        <v>640</v>
      </c>
      <c r="I30" s="208">
        <f>SUM(I27:I29)</f>
        <v>1989.8</v>
      </c>
      <c r="J30" s="129">
        <f t="shared" si="3"/>
        <v>31.090624999999999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724</v>
      </c>
      <c r="U30" s="210">
        <f>SUM(U27:U29)</f>
        <v>3120.5</v>
      </c>
      <c r="V30" s="84">
        <f t="shared" si="10"/>
        <v>43.100828729281766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310</v>
      </c>
      <c r="AI30" s="208">
        <f>SUM(AI27:AI29)</f>
        <v>410</v>
      </c>
      <c r="AJ30" s="129">
        <f t="shared" si="7"/>
        <v>13.225806451612902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700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/>
      <c r="Z31" s="79"/>
      <c r="AA31" s="229"/>
      <c r="AB31" s="122" t="e">
        <f t="shared" si="5"/>
        <v>#DIV/0!</v>
      </c>
      <c r="AC31" s="214">
        <v>3823</v>
      </c>
      <c r="AD31" s="224">
        <v>3823</v>
      </c>
      <c r="AE31" s="215">
        <v>3281</v>
      </c>
      <c r="AF31" s="129">
        <f t="shared" si="6"/>
        <v>8.5822652367250853</v>
      </c>
      <c r="AG31" s="88">
        <v>3118</v>
      </c>
      <c r="AH31" s="75">
        <v>2728</v>
      </c>
      <c r="AI31" s="207">
        <v>1310</v>
      </c>
      <c r="AJ31" s="142">
        <f t="shared" si="7"/>
        <v>4.8020527859237543</v>
      </c>
      <c r="AK31" s="214">
        <v>2274</v>
      </c>
      <c r="AL31" s="78">
        <v>2274</v>
      </c>
      <c r="AM31" s="215">
        <v>1319.6</v>
      </c>
      <c r="AN31" s="129">
        <f t="shared" si="8"/>
        <v>5.8029903254177659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L21" sqref="L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1:15" ht="18.75">
      <c r="A3" s="374" t="s">
        <v>116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15" ht="20.25">
      <c r="A4" s="375" t="s">
        <v>162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</row>
    <row r="5" spans="1:15" ht="15.75">
      <c r="A5" s="19"/>
      <c r="B5" s="3"/>
      <c r="C5" s="376" t="s">
        <v>55</v>
      </c>
      <c r="D5" s="377"/>
      <c r="E5" s="378" t="s">
        <v>56</v>
      </c>
      <c r="F5" s="379"/>
      <c r="G5" s="378" t="s">
        <v>57</v>
      </c>
      <c r="H5" s="379"/>
      <c r="I5" s="20" t="s">
        <v>152</v>
      </c>
      <c r="J5" s="378" t="s">
        <v>58</v>
      </c>
      <c r="K5" s="379"/>
      <c r="L5" s="378" t="s">
        <v>59</v>
      </c>
      <c r="M5" s="379"/>
      <c r="N5" s="378" t="s">
        <v>60</v>
      </c>
      <c r="O5" s="379"/>
    </row>
    <row r="6" spans="1:15" ht="15" customHeight="1">
      <c r="A6" s="21" t="s">
        <v>61</v>
      </c>
      <c r="B6" s="22" t="s">
        <v>10</v>
      </c>
      <c r="C6" s="369"/>
      <c r="D6" s="370"/>
      <c r="E6" s="371" t="s">
        <v>62</v>
      </c>
      <c r="F6" s="372"/>
      <c r="G6" s="371" t="s">
        <v>63</v>
      </c>
      <c r="H6" s="372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57.305</v>
      </c>
      <c r="D19" s="38">
        <f>M19*365/100</f>
        <v>59.494999999999997</v>
      </c>
      <c r="E19" s="38">
        <f>C19*J19/100</f>
        <v>56.158900000000003</v>
      </c>
      <c r="F19" s="38">
        <f>D19*K19/100</f>
        <v>58.305099999999996</v>
      </c>
      <c r="G19" s="38">
        <f>E19*N19/3.4</f>
        <v>59.462364705882358</v>
      </c>
      <c r="H19" s="38">
        <f>F19*O19/3.4</f>
        <v>70.309091176470574</v>
      </c>
      <c r="I19" s="39">
        <f>G19-H19</f>
        <v>-10.846726470588216</v>
      </c>
      <c r="J19" s="40">
        <v>98</v>
      </c>
      <c r="K19" s="40">
        <v>98</v>
      </c>
      <c r="L19" s="38">
        <v>15.7</v>
      </c>
      <c r="M19" s="38">
        <v>16.3</v>
      </c>
      <c r="N19" s="38">
        <v>3.6</v>
      </c>
      <c r="O19" s="38">
        <v>4.0999999999999996</v>
      </c>
    </row>
    <row r="20" spans="1:16" ht="15.75" customHeight="1">
      <c r="A20" s="33">
        <v>13</v>
      </c>
      <c r="B20" s="34" t="s">
        <v>26</v>
      </c>
      <c r="C20" s="41">
        <f>L20*710/100</f>
        <v>156.19999999999999</v>
      </c>
      <c r="D20" s="41">
        <f>M20*608/100</f>
        <v>131.93600000000001</v>
      </c>
      <c r="E20" s="41">
        <f>C20*J20/100</f>
        <v>154.63800000000001</v>
      </c>
      <c r="F20" s="41">
        <f>D20*K20/100</f>
        <v>129.29728</v>
      </c>
      <c r="G20" s="41">
        <f>E20*N20/3.4</f>
        <v>154.63799999999998</v>
      </c>
      <c r="H20" s="41">
        <f>F20*O20/3.4</f>
        <v>129.29728</v>
      </c>
      <c r="I20" s="42">
        <f>G20-H20</f>
        <v>25.340719999999976</v>
      </c>
      <c r="J20" s="43">
        <v>99</v>
      </c>
      <c r="K20" s="43">
        <v>98</v>
      </c>
      <c r="L20" s="41">
        <v>22</v>
      </c>
      <c r="M20" s="41">
        <v>21.7</v>
      </c>
      <c r="N20" s="41">
        <v>3.4</v>
      </c>
      <c r="O20" s="44">
        <v>3.4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213.505</v>
      </c>
      <c r="D24" s="47">
        <f t="shared" si="0"/>
        <v>191.43100000000001</v>
      </c>
      <c r="E24" s="47">
        <f t="shared" si="0"/>
        <v>210.79689999999999</v>
      </c>
      <c r="F24" s="47">
        <f t="shared" si="0"/>
        <v>187.60237999999998</v>
      </c>
      <c r="G24" s="47">
        <f>SUM(G19:G23)</f>
        <v>214.10036470588233</v>
      </c>
      <c r="H24" s="47">
        <f t="shared" si="0"/>
        <v>199.60637117647059</v>
      </c>
      <c r="I24" s="47">
        <f>G24-H24</f>
        <v>14.493993529411739</v>
      </c>
      <c r="J24" s="45">
        <f>E24/C24*100</f>
        <v>98.731598791597392</v>
      </c>
      <c r="K24" s="45">
        <f>F24/D24*100</f>
        <v>97.999999999999986</v>
      </c>
      <c r="L24" s="47">
        <f>C24/1075*100</f>
        <v>19.86093023255814</v>
      </c>
      <c r="M24" s="47">
        <f>D24/973*100</f>
        <v>19.6743062692703</v>
      </c>
      <c r="N24" s="47">
        <f>G24*3.4/E24</f>
        <v>3.4532824723703239</v>
      </c>
      <c r="O24" s="47">
        <f>H24*3.4/F24</f>
        <v>3.6175535832754364</v>
      </c>
    </row>
    <row r="25" spans="1:16">
      <c r="C25" s="11"/>
      <c r="I25" s="48">
        <f>G24-H24</f>
        <v>14.493993529411739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3" workbookViewId="0">
      <selection activeCell="K22" sqref="K22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84" t="s">
        <v>163</v>
      </c>
      <c r="C3" s="385"/>
      <c r="D3" s="385"/>
      <c r="E3" s="385"/>
      <c r="F3" s="385"/>
      <c r="G3" s="385"/>
      <c r="H3" s="385"/>
      <c r="I3" s="385"/>
      <c r="J3" s="385"/>
      <c r="K3" s="385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82" t="s">
        <v>67</v>
      </c>
      <c r="D5" s="383"/>
      <c r="E5" s="382" t="s">
        <v>68</v>
      </c>
      <c r="F5" s="383"/>
      <c r="G5" s="380" t="s">
        <v>122</v>
      </c>
      <c r="H5" s="381"/>
      <c r="I5" s="382" t="s">
        <v>78</v>
      </c>
      <c r="J5" s="383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180</v>
      </c>
      <c r="H19" s="198">
        <v>1332.4</v>
      </c>
      <c r="I19" s="231"/>
      <c r="J19" s="231"/>
      <c r="K19" s="17">
        <v>165.6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180</v>
      </c>
      <c r="H30" s="198">
        <f t="shared" si="0"/>
        <v>1332.4</v>
      </c>
      <c r="I30" s="198">
        <f t="shared" si="0"/>
        <v>0</v>
      </c>
      <c r="J30" s="198">
        <f t="shared" si="0"/>
        <v>0</v>
      </c>
      <c r="K30" s="193">
        <f>SUM(K7:K29)</f>
        <v>165.6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180</v>
      </c>
      <c r="H33" s="198">
        <f t="shared" si="1"/>
        <v>1332.4</v>
      </c>
      <c r="I33" s="198">
        <f t="shared" si="1"/>
        <v>0</v>
      </c>
      <c r="J33" s="198">
        <f t="shared" si="1"/>
        <v>0</v>
      </c>
      <c r="K33" s="17">
        <f>SUM(K30:K32)</f>
        <v>165.6</v>
      </c>
    </row>
    <row r="34" spans="1:11">
      <c r="A34" s="27">
        <v>29</v>
      </c>
      <c r="B34" s="206">
        <v>2020</v>
      </c>
      <c r="C34" s="197">
        <v>1230</v>
      </c>
      <c r="D34" s="198">
        <v>1225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839</v>
      </c>
      <c r="J34" s="198">
        <v>4025</v>
      </c>
      <c r="K34" s="17">
        <v>2324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C20" sqref="C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74" t="s">
        <v>71</v>
      </c>
      <c r="B2" s="374"/>
      <c r="C2" s="374"/>
      <c r="D2" s="374"/>
    </row>
    <row r="3" spans="1:5" ht="20.25" customHeight="1">
      <c r="A3" s="374" t="s">
        <v>117</v>
      </c>
      <c r="B3" s="374"/>
      <c r="C3" s="374"/>
      <c r="D3" s="374"/>
    </row>
    <row r="4" spans="1:5" ht="19.5" customHeight="1">
      <c r="A4" s="352" t="s">
        <v>164</v>
      </c>
      <c r="B4" s="352"/>
      <c r="C4" s="352"/>
      <c r="D4" s="352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10</v>
      </c>
      <c r="D8" s="29">
        <v>65</v>
      </c>
    </row>
    <row r="9" spans="1:5" ht="20.25" customHeight="1">
      <c r="A9" s="33">
        <v>2</v>
      </c>
      <c r="B9" s="34" t="s">
        <v>52</v>
      </c>
      <c r="C9" s="33">
        <v>5</v>
      </c>
      <c r="D9" s="33">
        <v>59</v>
      </c>
    </row>
    <row r="10" spans="1:5" ht="20.25" customHeight="1">
      <c r="A10" s="33">
        <v>3</v>
      </c>
      <c r="B10" s="34" t="s">
        <v>53</v>
      </c>
      <c r="C10" s="33">
        <v>5</v>
      </c>
      <c r="D10" s="33">
        <v>64</v>
      </c>
    </row>
    <row r="11" spans="1:5" ht="21" customHeight="1">
      <c r="A11" s="33">
        <v>4</v>
      </c>
      <c r="B11" s="34" t="s">
        <v>158</v>
      </c>
      <c r="C11" s="33">
        <v>5</v>
      </c>
      <c r="D11" s="33">
        <v>33.5</v>
      </c>
    </row>
    <row r="12" spans="1:5" ht="21" customHeight="1">
      <c r="A12" s="33">
        <v>5</v>
      </c>
      <c r="B12" s="34" t="s">
        <v>54</v>
      </c>
      <c r="C12" s="65">
        <v>2.5</v>
      </c>
      <c r="D12" s="65">
        <v>41.5</v>
      </c>
    </row>
    <row r="13" spans="1:5" ht="20.25" customHeight="1">
      <c r="A13" s="33">
        <v>6</v>
      </c>
      <c r="B13" s="34" t="s">
        <v>26</v>
      </c>
      <c r="C13" s="33">
        <v>4</v>
      </c>
      <c r="D13" s="33">
        <v>72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25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6</v>
      </c>
      <c r="D15" s="33">
        <v>46</v>
      </c>
    </row>
    <row r="16" spans="1:5" ht="22.5" customHeight="1">
      <c r="A16" s="33">
        <v>9</v>
      </c>
      <c r="B16" s="34" t="s">
        <v>29</v>
      </c>
      <c r="C16" s="33">
        <v>18</v>
      </c>
      <c r="D16" s="33">
        <v>64</v>
      </c>
    </row>
    <row r="17" spans="1:6" ht="22.5" customHeight="1">
      <c r="A17" s="33">
        <v>10</v>
      </c>
      <c r="B17" s="34" t="s">
        <v>30</v>
      </c>
      <c r="C17" s="33">
        <v>1</v>
      </c>
      <c r="D17" s="33">
        <v>39</v>
      </c>
    </row>
    <row r="18" spans="1:6" ht="19.5" customHeight="1">
      <c r="A18" s="33">
        <v>11</v>
      </c>
      <c r="B18" s="34" t="s">
        <v>31</v>
      </c>
      <c r="C18" s="33">
        <v>27</v>
      </c>
      <c r="D18" s="33">
        <v>89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55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32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32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165</v>
      </c>
      <c r="E3" s="50"/>
      <c r="F3" s="50"/>
      <c r="I3" s="50"/>
      <c r="J3" s="50"/>
    </row>
    <row r="4" spans="1:12">
      <c r="A4" s="54"/>
      <c r="B4" s="55"/>
      <c r="C4" s="177"/>
      <c r="D4" s="386" t="s">
        <v>155</v>
      </c>
      <c r="E4" s="386"/>
      <c r="F4" s="386"/>
      <c r="G4" s="386"/>
      <c r="H4" s="387"/>
      <c r="I4" s="388" t="s">
        <v>81</v>
      </c>
      <c r="J4" s="389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23000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2200</v>
      </c>
      <c r="F19" s="184">
        <v>2300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>
        <v>1400</v>
      </c>
      <c r="F20" s="184">
        <v>270</v>
      </c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4200</v>
      </c>
      <c r="F30" s="76">
        <f t="shared" ref="F30:L30" si="0">SUM(F7:F29)</f>
        <v>2570</v>
      </c>
      <c r="G30" s="76">
        <f t="shared" si="0"/>
        <v>0</v>
      </c>
      <c r="H30" s="76">
        <f t="shared" si="0"/>
        <v>25100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3540</v>
      </c>
      <c r="F31" s="227">
        <v>1820</v>
      </c>
      <c r="G31" s="227"/>
      <c r="H31" s="227">
        <v>1250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7740</v>
      </c>
      <c r="F33" s="185">
        <f t="shared" si="1"/>
        <v>4702</v>
      </c>
      <c r="G33" s="185">
        <f t="shared" si="1"/>
        <v>0</v>
      </c>
      <c r="H33" s="185">
        <f t="shared" si="1"/>
        <v>26350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38998</v>
      </c>
      <c r="E34" s="17">
        <v>24414</v>
      </c>
      <c r="F34" s="17">
        <v>13110</v>
      </c>
      <c r="G34" s="17"/>
      <c r="H34" s="17">
        <v>28101</v>
      </c>
      <c r="I34" s="17">
        <v>700</v>
      </c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2021-07-26T05:07:51Z</dcterms:modified>
</cp:coreProperties>
</file>