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J28" i="3"/>
  <c r="F14" i="2"/>
  <c r="H11" i="10"/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<sst xmlns="http://schemas.openxmlformats.org/spreadsheetml/2006/main" count="503" uniqueCount="167">
  <si>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</si>
  <si>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</si>
  <si>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</si>
  <si>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</si>
  <si>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</si>
  <si>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</si>
  <si>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</si>
  <si>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</si>
  <si>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</si>
  <si>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</si>
  <si>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</si>
  <si>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</si>
  <si>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</si>
  <si>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</si>
  <si>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</si>
  <si>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</si>
  <si>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</si>
  <si>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</si>
  <si>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</si>
  <si>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</si>
  <si>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</si>
  <si>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</si>
  <si>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</si>
  <si>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</si>
  <si>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</si>
  <si>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</si>
  <si>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</si>
  <si>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</si>
  <si>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</si>
  <si>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</si>
  <si>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</si>
  <si>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</si>
  <si>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</si>
  <si>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</si>
  <si>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</si>
  <si>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</si>
  <si>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</si>
  <si>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</si>
  <si>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</si>
  <si>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</si>
  <si>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</si>
  <si>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</si>
  <si>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</si>
  <si>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</si>
  <si>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</si>
  <si>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</si>
  <si>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</si>
  <si>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</si>
  <si>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</si>
  <si>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</si>
  <si>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</si>
  <si>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</si>
  <si>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</si>
  <si>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</si>
  <si>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</si>
  <si>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</si>
  <si>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</si>
  <si>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</si>
  <si>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</si>
  <si>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</si>
  <si>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</si>
  <si>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</si>
  <si>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</si>
  <si>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</si>
  <si>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</si>
  <si>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</si>
  <si>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</si>
  <si>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</si>
  <si>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</si>
  <si>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</si>
  <si>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</si>
  <si>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</si>
  <si>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</si>
  <si>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</si>
  <si>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</si>
  <si>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</si>
  <si>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</si>
  <si>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</si>
  <si>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</si>
  <si>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</si>
  <si>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</si>
  <si>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</si>
  <si>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</si>
  <si>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</si>
  <si>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</si>
  <si>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</si>
  <si>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</si>
  <si>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</si>
  <si>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</si>
  <si>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</si>
  <si>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</si>
  <si>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</si>
  <si>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</si>
  <si>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</si>
  <si>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</si>
  <si>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</si>
  <si>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</si>
  <si>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</si>
  <si>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</si>
  <si>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</si>
  <si>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</si>
  <si>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</si>
  <si>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</si>
  <si>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</si>
  <si>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</si>
  <si>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</si>
  <si>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</si>
  <si>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</si>
  <si>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</si>
  <si>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</si>
  <si>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</si>
  <si>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</si>
  <si>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</si>
  <si>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</si>
  <si>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</si>
  <si>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</si>
  <si>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</si>
  <si>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</si>
  <si>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</si>
  <si>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</si>
  <si>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</si>
  <si>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</si>
  <si>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</si>
  <si>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</si>
  <si>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</si>
  <si>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</si>
  <si>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</si>
  <si>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</si>
  <si>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</si>
  <si>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</si>
  <si>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</si>
  <si>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</si>
  <si>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</si>
  <si>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</si>
  <si>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</si>
  <si>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</si>
  <si>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</si>
  <si>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</si>
  <si>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</si>
  <si>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</si>
  <si>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</si>
  <si>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</si>
  <si>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</si>
  <si>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</si>
  <si>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</si>
  <si>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</si>
  <si>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</si>
  <si>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</si>
  <si>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</si>
  <si>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</si>
  <si>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</si>
  <si>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</si>
  <si>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</si>
  <si>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</si>
  <si>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</si>
  <si>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</si>
  <si>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</si>
  <si>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</si>
  <si>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</si>
  <si>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</si>
  <si>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29 июля  2021 года</t>
  </si>
  <si>
    <t>на 30 июля  2021 года</t>
  </si>
  <si>
    <t>на 30 июля 2021 года.</t>
  </si>
  <si>
    <t>на 30 июля   2021 года</t>
  </si>
  <si>
    <t>на 30 июля 2021 года</t>
  </si>
  <si>
    <t>30  июля  2021 года</t>
  </si>
  <si>
    <t>30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</si>
</sst>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3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7" zoomScaleNormal="110" workbookViewId="0">
      <selection activeCell="H17" sqref="H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23" ht="21" customHeight="1">
      <c r="A2" s="353" t="s">
        <v>129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23" ht="18" customHeight="1">
      <c r="A3" s="354" t="s">
        <v>160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23" ht="15" customHeight="1">
      <c r="A4" s="232"/>
      <c r="B4" s="237"/>
      <c r="C4" s="98" t="s">
        <v>43</v>
      </c>
      <c r="D4" s="355" t="s">
        <v>131</v>
      </c>
      <c r="E4" s="356"/>
      <c r="F4" s="357"/>
      <c r="G4" s="92" t="s">
        <v>145</v>
      </c>
      <c r="H4" s="358" t="s">
        <v>44</v>
      </c>
      <c r="I4" s="359"/>
      <c r="J4" s="360"/>
      <c r="K4" s="92" t="s">
        <v>145</v>
      </c>
      <c r="L4" s="358" t="s">
        <v>132</v>
      </c>
      <c r="M4" s="359"/>
      <c r="N4" s="360"/>
      <c r="O4" s="100" t="s">
        <v>145</v>
      </c>
      <c r="P4" s="350" t="s">
        <v>133</v>
      </c>
      <c r="Q4" s="351"/>
      <c r="R4" s="352"/>
      <c r="S4" s="100" t="s">
        <v>145</v>
      </c>
      <c r="T4" s="350" t="s">
        <v>97</v>
      </c>
      <c r="U4" s="351"/>
      <c r="V4" s="352"/>
    </row>
    <row r="5" spans="1:23" ht="18.75" customHeight="1">
      <c r="A5" s="271" t="s">
        <v>9</v>
      </c>
      <c r="B5" s="272" t="s">
        <v>10</v>
      </c>
      <c r="C5" s="273" t="s">
        <v>72</v>
      </c>
      <c r="D5" s="274" t="s">
        <v>46</v>
      </c>
      <c r="E5" s="275" t="s">
        <v>47</v>
      </c>
      <c r="F5" s="274" t="s">
        <v>48</v>
      </c>
      <c r="G5" s="276" t="s">
        <v>146</v>
      </c>
      <c r="H5" s="274" t="s">
        <v>46</v>
      </c>
      <c r="I5" s="274" t="s">
        <v>47</v>
      </c>
      <c r="J5" s="274" t="s">
        <v>48</v>
      </c>
      <c r="K5" s="276" t="s">
        <v>146</v>
      </c>
      <c r="L5" s="274" t="s">
        <v>46</v>
      </c>
      <c r="M5" s="274" t="s">
        <v>47</v>
      </c>
      <c r="N5" s="274" t="s">
        <v>48</v>
      </c>
      <c r="O5" s="277" t="s">
        <v>146</v>
      </c>
      <c r="P5" s="278" t="s">
        <v>46</v>
      </c>
      <c r="Q5" s="278" t="s">
        <v>47</v>
      </c>
      <c r="R5" s="279" t="s">
        <v>48</v>
      </c>
      <c r="S5" s="277" t="s">
        <v>146</v>
      </c>
      <c r="T5" s="278" t="s">
        <v>46</v>
      </c>
      <c r="U5" s="278" t="s">
        <v>47</v>
      </c>
      <c r="V5" s="279" t="s">
        <v>48</v>
      </c>
      <c r="W5" s="280"/>
    </row>
    <row r="6" spans="1:23" ht="15.75" customHeight="1">
      <c r="A6" s="281" t="s">
        <v>18</v>
      </c>
      <c r="B6" s="282"/>
      <c r="C6" s="283"/>
      <c r="D6" s="284" t="s">
        <v>49</v>
      </c>
      <c r="E6" s="285" t="s">
        <v>49</v>
      </c>
      <c r="F6" s="284" t="s">
        <v>50</v>
      </c>
      <c r="G6" s="286"/>
      <c r="H6" s="284" t="s">
        <v>49</v>
      </c>
      <c r="I6" s="285" t="s">
        <v>49</v>
      </c>
      <c r="J6" s="284" t="s">
        <v>50</v>
      </c>
      <c r="K6" s="286"/>
      <c r="L6" s="284" t="s">
        <v>49</v>
      </c>
      <c r="M6" s="285" t="s">
        <v>49</v>
      </c>
      <c r="N6" s="284" t="s">
        <v>50</v>
      </c>
      <c r="O6" s="287"/>
      <c r="P6" s="288" t="s">
        <v>49</v>
      </c>
      <c r="Q6" s="288" t="s">
        <v>49</v>
      </c>
      <c r="R6" s="289" t="s">
        <v>15</v>
      </c>
      <c r="S6" s="287"/>
      <c r="T6" s="288" t="s">
        <v>49</v>
      </c>
      <c r="U6" s="288" t="s">
        <v>49</v>
      </c>
      <c r="V6" s="289" t="s">
        <v>15</v>
      </c>
      <c r="W6" s="280"/>
    </row>
    <row r="7" spans="1:23">
      <c r="A7" s="290">
        <v>1</v>
      </c>
      <c r="B7" s="202" t="s">
        <v>130</v>
      </c>
      <c r="C7" s="291">
        <f>G7+K7+O7</f>
        <v>0</v>
      </c>
      <c r="D7" s="292">
        <f t="shared" ref="D7:D19" si="0">H7+L7+P7</f>
        <v>0</v>
      </c>
      <c r="E7" s="293">
        <f t="shared" ref="E7:E19" si="1">I7+M7+Q7</f>
        <v>0</v>
      </c>
      <c r="F7" s="294" t="e">
        <f t="shared" ref="F7:F17" si="2">E7/D7*10</f>
        <v>#DIV/0!</v>
      </c>
      <c r="G7" s="295">
        <v>0</v>
      </c>
      <c r="H7" s="295"/>
      <c r="I7" s="296"/>
      <c r="J7" s="294" t="e">
        <f t="shared" ref="J7:J19" si="3">I7/H7*10</f>
        <v>#DIV/0!</v>
      </c>
      <c r="K7" s="295">
        <v>0</v>
      </c>
      <c r="L7" s="295"/>
      <c r="M7" s="296"/>
      <c r="N7" s="294" t="e">
        <f t="shared" ref="N7:N19" si="4">M7/L7*10</f>
        <v>#DIV/0!</v>
      </c>
      <c r="O7" s="289">
        <v>0</v>
      </c>
      <c r="P7" s="289"/>
      <c r="Q7" s="289"/>
      <c r="R7" s="294" t="e">
        <f t="shared" ref="R7:R19" si="5">Q7/P7*10</f>
        <v>#DIV/0!</v>
      </c>
      <c r="S7" s="289">
        <v>0</v>
      </c>
      <c r="T7" s="289"/>
      <c r="U7" s="289"/>
      <c r="V7" s="294" t="e">
        <f t="shared" ref="V7:V19" si="6">U7/T7*10</f>
        <v>#DIV/0!</v>
      </c>
      <c r="W7" s="280"/>
    </row>
    <row r="8" spans="1:23">
      <c r="A8" s="206">
        <v>2</v>
      </c>
      <c r="B8" s="203" t="s">
        <v>134</v>
      </c>
      <c r="C8" s="335">
        <f>G8+K8+O8</f>
        <v>1143.5</v>
      </c>
      <c r="D8" s="312">
        <f t="shared" si="0"/>
        <v>1143.5</v>
      </c>
      <c r="E8" s="336">
        <f t="shared" si="1"/>
        <v>4940</v>
      </c>
      <c r="F8" s="309">
        <f t="shared" si="2"/>
        <v>43.20069960647136</v>
      </c>
      <c r="G8" s="327">
        <v>631</v>
      </c>
      <c r="H8" s="327">
        <v>631</v>
      </c>
      <c r="I8" s="313">
        <v>2840</v>
      </c>
      <c r="J8" s="309">
        <f t="shared" si="3"/>
        <v>45.007923930269413</v>
      </c>
      <c r="K8" s="327">
        <v>37</v>
      </c>
      <c r="L8" s="327">
        <v>37</v>
      </c>
      <c r="M8" s="313">
        <v>143</v>
      </c>
      <c r="N8" s="309">
        <f t="shared" si="4"/>
        <v>38.648648648648646</v>
      </c>
      <c r="O8" s="326">
        <v>475.5</v>
      </c>
      <c r="P8" s="312">
        <v>475.5</v>
      </c>
      <c r="Q8" s="312">
        <v>1957</v>
      </c>
      <c r="R8" s="309">
        <f t="shared" si="5"/>
        <v>41.156677181913778</v>
      </c>
      <c r="S8" s="299">
        <v>0</v>
      </c>
      <c r="T8" s="292"/>
      <c r="U8" s="292"/>
      <c r="V8" s="294" t="e">
        <f t="shared" si="6"/>
        <v>#DIV/0!</v>
      </c>
      <c r="W8" s="280"/>
    </row>
    <row r="9" spans="1:23" ht="14.25" customHeight="1">
      <c r="A9" s="206">
        <v>3</v>
      </c>
      <c r="B9" s="203" t="s">
        <v>135</v>
      </c>
      <c r="C9" s="335">
        <f t="shared" ref="C9:C19" si="7">G9+K9+O9</f>
        <v>993.5</v>
      </c>
      <c r="D9" s="312">
        <f t="shared" si="0"/>
        <v>993.5</v>
      </c>
      <c r="E9" s="336">
        <f t="shared" si="1"/>
        <v>3562</v>
      </c>
      <c r="F9" s="309">
        <f t="shared" si="2"/>
        <v>35.85304479114243</v>
      </c>
      <c r="G9" s="286">
        <v>939</v>
      </c>
      <c r="H9" s="327">
        <v>939</v>
      </c>
      <c r="I9" s="329">
        <v>3409</v>
      </c>
      <c r="J9" s="309">
        <f t="shared" si="3"/>
        <v>36.304579339723105</v>
      </c>
      <c r="K9" s="286">
        <v>54.5</v>
      </c>
      <c r="L9" s="327">
        <v>54.5</v>
      </c>
      <c r="M9" s="313">
        <v>153</v>
      </c>
      <c r="N9" s="309">
        <f t="shared" si="4"/>
        <v>28.073394495412845</v>
      </c>
      <c r="O9" s="312">
        <v>0</v>
      </c>
      <c r="P9" s="312"/>
      <c r="Q9" s="326"/>
      <c r="R9" s="309" t="e">
        <f t="shared" si="5"/>
        <v>#DIV/0!</v>
      </c>
      <c r="S9" s="292">
        <v>0</v>
      </c>
      <c r="T9" s="292"/>
      <c r="U9" s="299"/>
      <c r="V9" s="294" t="e">
        <f t="shared" si="6"/>
        <v>#DIV/0!</v>
      </c>
      <c r="W9" s="280"/>
    </row>
    <row r="10" spans="1:23">
      <c r="A10" s="206">
        <v>4</v>
      </c>
      <c r="B10" s="203" t="s">
        <v>136</v>
      </c>
      <c r="C10" s="335">
        <f t="shared" si="7"/>
        <v>3294.9</v>
      </c>
      <c r="D10" s="312">
        <f t="shared" si="0"/>
        <v>3294.9</v>
      </c>
      <c r="E10" s="336">
        <f t="shared" si="1"/>
        <v>11346</v>
      </c>
      <c r="F10" s="309">
        <f t="shared" si="2"/>
        <v>34.435035964672672</v>
      </c>
      <c r="G10" s="224">
        <v>2360</v>
      </c>
      <c r="H10" s="224">
        <v>2360</v>
      </c>
      <c r="I10" s="340">
        <v>8260</v>
      </c>
      <c r="J10" s="309">
        <f t="shared" si="3"/>
        <v>35</v>
      </c>
      <c r="K10" s="224">
        <v>934.9</v>
      </c>
      <c r="L10" s="224">
        <v>934.9</v>
      </c>
      <c r="M10" s="328">
        <v>3086</v>
      </c>
      <c r="N10" s="309">
        <f t="shared" si="4"/>
        <v>33.008877954861482</v>
      </c>
      <c r="O10" s="312">
        <v>0</v>
      </c>
      <c r="P10" s="312"/>
      <c r="Q10" s="312"/>
      <c r="R10" s="309" t="e">
        <f t="shared" si="5"/>
        <v>#DIV/0!</v>
      </c>
      <c r="S10" s="292">
        <v>0</v>
      </c>
      <c r="T10" s="292"/>
      <c r="U10" s="292"/>
      <c r="V10" s="294" t="e">
        <f t="shared" si="6"/>
        <v>#DIV/0!</v>
      </c>
      <c r="W10" s="280"/>
    </row>
    <row r="11" spans="1:23">
      <c r="A11" s="206">
        <v>5</v>
      </c>
      <c r="B11" s="203" t="s">
        <v>137</v>
      </c>
      <c r="C11" s="335">
        <f t="shared" si="7"/>
        <v>1245</v>
      </c>
      <c r="D11" s="312">
        <f t="shared" si="0"/>
        <v>1245</v>
      </c>
      <c r="E11" s="336">
        <f t="shared" si="1"/>
        <v>4250</v>
      </c>
      <c r="F11" s="309">
        <f t="shared" si="2"/>
        <v>34.136546184738954</v>
      </c>
      <c r="G11" s="307">
        <v>642</v>
      </c>
      <c r="H11" s="307">
        <v>642</v>
      </c>
      <c r="I11" s="308">
        <v>2183</v>
      </c>
      <c r="J11" s="309">
        <f t="shared" si="3"/>
        <v>34.003115264797508</v>
      </c>
      <c r="K11" s="307">
        <v>441</v>
      </c>
      <c r="L11" s="307">
        <v>441</v>
      </c>
      <c r="M11" s="308">
        <v>1500</v>
      </c>
      <c r="N11" s="309">
        <f t="shared" si="4"/>
        <v>34.013605442176868</v>
      </c>
      <c r="O11" s="312">
        <v>162</v>
      </c>
      <c r="P11" s="312">
        <v>162</v>
      </c>
      <c r="Q11" s="312">
        <v>567</v>
      </c>
      <c r="R11" s="309">
        <f t="shared" si="5"/>
        <v>35</v>
      </c>
      <c r="S11" s="292">
        <v>110</v>
      </c>
      <c r="T11" s="292"/>
      <c r="U11" s="292"/>
      <c r="V11" s="294" t="e">
        <f t="shared" si="6"/>
        <v>#DIV/0!</v>
      </c>
      <c r="W11" s="280"/>
    </row>
    <row r="12" spans="1:23">
      <c r="A12" s="206">
        <v>6</v>
      </c>
      <c r="B12" s="203" t="s">
        <v>138</v>
      </c>
      <c r="C12" s="335">
        <f t="shared" si="7"/>
        <v>1657</v>
      </c>
      <c r="D12" s="312">
        <f t="shared" si="0"/>
        <v>1657</v>
      </c>
      <c r="E12" s="336">
        <f t="shared" si="1"/>
        <v>8722.5</v>
      </c>
      <c r="F12" s="309">
        <f t="shared" si="2"/>
        <v>52.640313820156912</v>
      </c>
      <c r="G12" s="312">
        <v>1266</v>
      </c>
      <c r="H12" s="312">
        <v>1266</v>
      </c>
      <c r="I12" s="313">
        <v>6963</v>
      </c>
      <c r="J12" s="309">
        <f t="shared" si="3"/>
        <v>55</v>
      </c>
      <c r="K12" s="312">
        <v>0</v>
      </c>
      <c r="L12" s="312"/>
      <c r="M12" s="329"/>
      <c r="N12" s="309" t="e">
        <f t="shared" si="4"/>
        <v>#DIV/0!</v>
      </c>
      <c r="O12" s="312">
        <v>391</v>
      </c>
      <c r="P12" s="312">
        <v>391</v>
      </c>
      <c r="Q12" s="312">
        <v>1759.5</v>
      </c>
      <c r="R12" s="309">
        <f t="shared" si="5"/>
        <v>45</v>
      </c>
      <c r="S12" s="292">
        <v>0</v>
      </c>
      <c r="T12" s="292"/>
      <c r="U12" s="292"/>
      <c r="V12" s="294" t="e">
        <f t="shared" si="6"/>
        <v>#DIV/0!</v>
      </c>
      <c r="W12" s="280"/>
    </row>
    <row r="13" spans="1:23">
      <c r="A13" s="206">
        <v>7</v>
      </c>
      <c r="B13" s="203" t="s">
        <v>139</v>
      </c>
      <c r="C13" s="335">
        <f t="shared" si="7"/>
        <v>850</v>
      </c>
      <c r="D13" s="312">
        <f t="shared" si="0"/>
        <v>850</v>
      </c>
      <c r="E13" s="336">
        <f t="shared" si="1"/>
        <v>3205</v>
      </c>
      <c r="F13" s="309">
        <f t="shared" si="2"/>
        <v>37.705882352941174</v>
      </c>
      <c r="G13" s="312">
        <v>600</v>
      </c>
      <c r="H13" s="312">
        <v>600</v>
      </c>
      <c r="I13" s="313">
        <v>2280</v>
      </c>
      <c r="J13" s="309">
        <f t="shared" si="3"/>
        <v>38</v>
      </c>
      <c r="K13" s="312">
        <v>100</v>
      </c>
      <c r="L13" s="312">
        <v>100</v>
      </c>
      <c r="M13" s="313">
        <v>370</v>
      </c>
      <c r="N13" s="309">
        <f t="shared" si="4"/>
        <v>37</v>
      </c>
      <c r="O13" s="312">
        <v>150</v>
      </c>
      <c r="P13" s="312">
        <v>150</v>
      </c>
      <c r="Q13" s="312">
        <v>555</v>
      </c>
      <c r="R13" s="309">
        <f t="shared" si="5"/>
        <v>37</v>
      </c>
      <c r="S13" s="292">
        <v>0</v>
      </c>
      <c r="T13" s="292"/>
      <c r="U13" s="292"/>
      <c r="V13" s="294" t="e">
        <f t="shared" si="6"/>
        <v>#DIV/0!</v>
      </c>
      <c r="W13" s="280"/>
    </row>
    <row r="14" spans="1:23">
      <c r="A14" s="206">
        <v>8</v>
      </c>
      <c r="B14" s="203" t="s">
        <v>140</v>
      </c>
      <c r="C14" s="335">
        <f t="shared" si="7"/>
        <v>514</v>
      </c>
      <c r="D14" s="312">
        <f t="shared" si="0"/>
        <v>514</v>
      </c>
      <c r="E14" s="336">
        <f t="shared" si="1"/>
        <v>1528</v>
      </c>
      <c r="F14" s="309">
        <f t="shared" si="2"/>
        <v>29.72762645914397</v>
      </c>
      <c r="G14" s="224">
        <v>177</v>
      </c>
      <c r="H14" s="224">
        <v>177</v>
      </c>
      <c r="I14" s="328">
        <v>566</v>
      </c>
      <c r="J14" s="309">
        <f t="shared" si="3"/>
        <v>31.977401129943502</v>
      </c>
      <c r="K14" s="224">
        <v>187</v>
      </c>
      <c r="L14" s="224">
        <v>187</v>
      </c>
      <c r="M14" s="328">
        <v>542</v>
      </c>
      <c r="N14" s="309">
        <f t="shared" si="4"/>
        <v>28.983957219251337</v>
      </c>
      <c r="O14" s="312">
        <v>150</v>
      </c>
      <c r="P14" s="312">
        <v>150</v>
      </c>
      <c r="Q14" s="326">
        <v>420</v>
      </c>
      <c r="R14" s="309">
        <f t="shared" si="5"/>
        <v>28</v>
      </c>
      <c r="S14" s="292">
        <v>0</v>
      </c>
      <c r="T14" s="292"/>
      <c r="U14" s="299"/>
      <c r="V14" s="294" t="e">
        <f t="shared" si="6"/>
        <v>#DIV/0!</v>
      </c>
      <c r="W14" s="280"/>
    </row>
    <row r="15" spans="1:23">
      <c r="A15" s="206">
        <v>9</v>
      </c>
      <c r="B15" s="203" t="s">
        <v>141</v>
      </c>
      <c r="C15" s="335">
        <f t="shared" si="7"/>
        <v>478</v>
      </c>
      <c r="D15" s="312">
        <f t="shared" si="0"/>
        <v>478</v>
      </c>
      <c r="E15" s="336">
        <f t="shared" si="1"/>
        <v>1783</v>
      </c>
      <c r="F15" s="309">
        <f t="shared" si="2"/>
        <v>37.301255230125527</v>
      </c>
      <c r="G15" s="307">
        <v>248</v>
      </c>
      <c r="H15" s="307">
        <v>248</v>
      </c>
      <c r="I15" s="308">
        <v>930</v>
      </c>
      <c r="J15" s="309">
        <f t="shared" si="3"/>
        <v>37.5</v>
      </c>
      <c r="K15" s="307">
        <v>48</v>
      </c>
      <c r="L15" s="307">
        <v>48</v>
      </c>
      <c r="M15" s="308">
        <v>216</v>
      </c>
      <c r="N15" s="309">
        <f t="shared" si="4"/>
        <v>45</v>
      </c>
      <c r="O15" s="312">
        <v>182</v>
      </c>
      <c r="P15" s="312">
        <v>182</v>
      </c>
      <c r="Q15" s="326">
        <v>637</v>
      </c>
      <c r="R15" s="309">
        <f t="shared" si="5"/>
        <v>35</v>
      </c>
      <c r="S15" s="292">
        <v>0</v>
      </c>
      <c r="T15" s="292"/>
      <c r="U15" s="299"/>
      <c r="V15" s="294" t="e">
        <f t="shared" si="6"/>
        <v>#DIV/0!</v>
      </c>
      <c r="W15" s="280"/>
    </row>
    <row r="16" spans="1:23" ht="14.25" customHeight="1">
      <c r="A16" s="206">
        <v>10</v>
      </c>
      <c r="B16" s="203" t="s">
        <v>142</v>
      </c>
      <c r="C16" s="335">
        <f t="shared" si="7"/>
        <v>800</v>
      </c>
      <c r="D16" s="312">
        <f t="shared" si="0"/>
        <v>800</v>
      </c>
      <c r="E16" s="336">
        <f t="shared" si="1"/>
        <v>2812</v>
      </c>
      <c r="F16" s="309">
        <f t="shared" si="2"/>
        <v>35.15</v>
      </c>
      <c r="G16" s="312">
        <v>680</v>
      </c>
      <c r="H16" s="312">
        <v>680</v>
      </c>
      <c r="I16" s="313">
        <v>2380</v>
      </c>
      <c r="J16" s="309">
        <f t="shared" si="3"/>
        <v>35</v>
      </c>
      <c r="K16" s="312">
        <v>120</v>
      </c>
      <c r="L16" s="312">
        <v>120</v>
      </c>
      <c r="M16" s="313">
        <v>432</v>
      </c>
      <c r="N16" s="309">
        <f t="shared" si="4"/>
        <v>36</v>
      </c>
      <c r="O16" s="312">
        <v>0</v>
      </c>
      <c r="P16" s="312"/>
      <c r="Q16" s="312"/>
      <c r="R16" s="309" t="e">
        <f t="shared" si="5"/>
        <v>#DIV/0!</v>
      </c>
      <c r="S16" s="292">
        <v>0</v>
      </c>
      <c r="T16" s="292"/>
      <c r="U16" s="292"/>
      <c r="V16" s="294" t="e">
        <f t="shared" si="6"/>
        <v>#DIV/0!</v>
      </c>
      <c r="W16" s="280"/>
    </row>
    <row r="17" spans="1:23">
      <c r="A17" s="206">
        <v>11</v>
      </c>
      <c r="B17" s="203" t="s">
        <v>143</v>
      </c>
      <c r="C17" s="291">
        <f t="shared" si="7"/>
        <v>2133</v>
      </c>
      <c r="D17" s="292">
        <f t="shared" si="0"/>
        <v>1982</v>
      </c>
      <c r="E17" s="293">
        <f t="shared" si="1"/>
        <v>7287</v>
      </c>
      <c r="F17" s="294">
        <f t="shared" si="2"/>
        <v>36.765893037336028</v>
      </c>
      <c r="G17" s="279">
        <v>1163</v>
      </c>
      <c r="H17" s="279">
        <v>1012</v>
      </c>
      <c r="I17" s="296">
        <v>3795</v>
      </c>
      <c r="J17" s="294">
        <f t="shared" si="3"/>
        <v>37.5</v>
      </c>
      <c r="K17" s="307">
        <v>574</v>
      </c>
      <c r="L17" s="307">
        <v>574</v>
      </c>
      <c r="M17" s="308">
        <v>2066</v>
      </c>
      <c r="N17" s="309">
        <f t="shared" si="4"/>
        <v>35.99303135888502</v>
      </c>
      <c r="O17" s="312">
        <v>396</v>
      </c>
      <c r="P17" s="312">
        <v>396</v>
      </c>
      <c r="Q17" s="312">
        <v>1426</v>
      </c>
      <c r="R17" s="309">
        <f t="shared" si="5"/>
        <v>36.01010101010101</v>
      </c>
      <c r="S17" s="292">
        <v>315</v>
      </c>
      <c r="T17" s="292"/>
      <c r="U17" s="292"/>
      <c r="V17" s="294" t="e">
        <f t="shared" si="6"/>
        <v>#DIV/0!</v>
      </c>
      <c r="W17" s="280"/>
    </row>
    <row r="18" spans="1:23" ht="14.25" customHeight="1">
      <c r="A18" s="206">
        <v>12</v>
      </c>
      <c r="B18" s="203" t="s">
        <v>147</v>
      </c>
      <c r="C18" s="335">
        <f t="shared" si="7"/>
        <v>312.89999999999998</v>
      </c>
      <c r="D18" s="312">
        <f t="shared" si="0"/>
        <v>312.89999999999998</v>
      </c>
      <c r="E18" s="336">
        <f t="shared" si="1"/>
        <v>1033</v>
      </c>
      <c r="F18" s="309">
        <f>E18/D18*10</f>
        <v>33.013742409715562</v>
      </c>
      <c r="G18" s="312">
        <v>205.6</v>
      </c>
      <c r="H18" s="312">
        <v>205.6</v>
      </c>
      <c r="I18" s="313">
        <v>700</v>
      </c>
      <c r="J18" s="309">
        <f t="shared" si="3"/>
        <v>34.046692607003891</v>
      </c>
      <c r="K18" s="292">
        <v>0</v>
      </c>
      <c r="L18" s="292"/>
      <c r="M18" s="298"/>
      <c r="N18" s="294" t="e">
        <f t="shared" si="4"/>
        <v>#DIV/0!</v>
      </c>
      <c r="O18" s="312">
        <v>107.3</v>
      </c>
      <c r="P18" s="312">
        <v>107.3</v>
      </c>
      <c r="Q18" s="312">
        <v>333</v>
      </c>
      <c r="R18" s="309">
        <f t="shared" si="5"/>
        <v>31.03448275862069</v>
      </c>
      <c r="S18" s="292">
        <v>0</v>
      </c>
      <c r="T18" s="292"/>
      <c r="U18" s="292"/>
      <c r="V18" s="294" t="e">
        <f t="shared" si="6"/>
        <v>#DIV/0!</v>
      </c>
      <c r="W18" s="280"/>
    </row>
    <row r="19" spans="1:23" ht="14.25" customHeight="1">
      <c r="A19" s="206">
        <v>13</v>
      </c>
      <c r="B19" s="204" t="s">
        <v>148</v>
      </c>
      <c r="C19" s="291">
        <f t="shared" si="7"/>
        <v>0</v>
      </c>
      <c r="D19" s="292">
        <f t="shared" si="0"/>
        <v>0</v>
      </c>
      <c r="E19" s="293">
        <f t="shared" si="1"/>
        <v>0</v>
      </c>
      <c r="F19" s="294" t="e">
        <f>E19/D19*10</f>
        <v>#DIV/0!</v>
      </c>
      <c r="G19" s="279">
        <v>0</v>
      </c>
      <c r="H19" s="279"/>
      <c r="I19" s="296"/>
      <c r="J19" s="294" t="e">
        <f t="shared" si="3"/>
        <v>#DIV/0!</v>
      </c>
      <c r="K19" s="279">
        <v>0</v>
      </c>
      <c r="L19" s="279"/>
      <c r="M19" s="296"/>
      <c r="N19" s="294" t="e">
        <f t="shared" si="4"/>
        <v>#DIV/0!</v>
      </c>
      <c r="O19" s="292">
        <v>0</v>
      </c>
      <c r="P19" s="292"/>
      <c r="Q19" s="292"/>
      <c r="R19" s="294" t="e">
        <f t="shared" si="5"/>
        <v>#DIV/0!</v>
      </c>
      <c r="S19" s="292">
        <v>0</v>
      </c>
      <c r="T19" s="292"/>
      <c r="U19" s="292"/>
      <c r="V19" s="294" t="e">
        <f t="shared" si="6"/>
        <v>#DIV/0!</v>
      </c>
      <c r="W19" s="280"/>
    </row>
    <row r="20" spans="1:23" ht="14.25" customHeight="1">
      <c r="A20" s="206"/>
      <c r="B20" s="203"/>
      <c r="C20" s="291"/>
      <c r="D20" s="292"/>
      <c r="E20" s="293"/>
      <c r="F20" s="294"/>
      <c r="G20" s="292"/>
      <c r="H20" s="292"/>
      <c r="I20" s="297"/>
      <c r="J20" s="297"/>
      <c r="K20" s="292"/>
      <c r="L20" s="292"/>
      <c r="M20" s="297"/>
      <c r="N20" s="300"/>
      <c r="O20" s="292"/>
      <c r="P20" s="292"/>
      <c r="Q20" s="292"/>
      <c r="R20" s="299"/>
      <c r="S20" s="292"/>
      <c r="T20" s="292"/>
      <c r="U20" s="292"/>
      <c r="V20" s="299"/>
      <c r="W20" s="280"/>
    </row>
    <row r="21" spans="1:23" ht="14.25" customHeight="1">
      <c r="A21" s="206"/>
      <c r="B21" s="203"/>
      <c r="C21" s="278"/>
      <c r="D21" s="279"/>
      <c r="E21" s="301"/>
      <c r="F21" s="294"/>
      <c r="G21" s="292"/>
      <c r="H21" s="292"/>
      <c r="I21" s="298"/>
      <c r="J21" s="300"/>
      <c r="K21" s="292"/>
      <c r="L21" s="292"/>
      <c r="M21" s="298"/>
      <c r="N21" s="300"/>
      <c r="O21" s="292"/>
      <c r="P21" s="292"/>
      <c r="Q21" s="302"/>
      <c r="R21" s="299"/>
      <c r="S21" s="292"/>
      <c r="T21" s="292"/>
      <c r="U21" s="302"/>
      <c r="V21" s="299"/>
      <c r="W21" s="280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0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0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0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0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69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13421.8</v>
      </c>
      <c r="D30" s="160">
        <f>SUM(D7:D29)</f>
        <v>13270.8</v>
      </c>
      <c r="E30" s="160">
        <f>SUM(E7:E29)</f>
        <v>50468.5</v>
      </c>
      <c r="F30" s="244">
        <f t="shared" ref="F30" si="8">E30/D30*10</f>
        <v>38.029734454592038</v>
      </c>
      <c r="G30" s="245">
        <f>SUM(G7:G29)</f>
        <v>8911.6</v>
      </c>
      <c r="H30" s="245">
        <f>SUM(H7:H29)</f>
        <v>8760.6</v>
      </c>
      <c r="I30" s="239">
        <f>SUM(I7:I29)</f>
        <v>34306</v>
      </c>
      <c r="J30" s="244">
        <f t="shared" ref="J30" si="9">I30/H30*10</f>
        <v>39.159418304682326</v>
      </c>
      <c r="K30" s="330">
        <f>SUM(K7:K29)</f>
        <v>2496.4</v>
      </c>
      <c r="L30" s="330">
        <f>SUM(L7:L29)</f>
        <v>2496.4</v>
      </c>
      <c r="M30" s="240">
        <f>SUM(M7:M29)</f>
        <v>8508</v>
      </c>
      <c r="N30" s="331">
        <f t="shared" ref="N30" si="10">M30/L30*10</f>
        <v>34.081076750520751</v>
      </c>
      <c r="O30" s="332">
        <f>SUM(O7:O29)</f>
        <v>2013.8</v>
      </c>
      <c r="P30" s="332">
        <f>SUM(P7:P29)</f>
        <v>2013.8</v>
      </c>
      <c r="Q30" s="333">
        <f>SUM(Q7:Q29)</f>
        <v>7654.5</v>
      </c>
      <c r="R30" s="331">
        <f t="shared" ref="R30" si="11">Q30/P30*10</f>
        <v>38.010229417022543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10" workbookViewId="0">
      <selection activeCell="F24" sqref="F24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>
      <c r="A2" s="363" t="s">
        <v>114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>
      <c r="A3" s="364" t="s">
        <v>166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4" ht="15.75">
      <c r="A4" s="2">
        <v>20</v>
      </c>
      <c r="B4" s="3"/>
      <c r="C4" s="212" t="s">
        <v>1</v>
      </c>
      <c r="D4" s="212" t="s">
        <v>2</v>
      </c>
      <c r="E4" s="365" t="s">
        <v>3</v>
      </c>
      <c r="F4" s="366"/>
      <c r="G4" s="70" t="s">
        <v>4</v>
      </c>
      <c r="H4" s="365" t="s">
        <v>5</v>
      </c>
      <c r="I4" s="366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61" t="s">
        <v>12</v>
      </c>
      <c r="F5" s="362"/>
      <c r="G5" s="73" t="s">
        <v>13</v>
      </c>
      <c r="H5" s="361" t="s">
        <v>14</v>
      </c>
      <c r="I5" s="362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16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17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8">
        <f t="shared" ref="D8:D31" si="3">E8</f>
        <v>4150</v>
      </c>
      <c r="E8" s="82">
        <f>уборка1!D8+уборка1!H8+уборка1!P8+уборка1!T8+уборка2!D8+уборка2!H8+уборка2!L8+уборка2!P8+уборка2!T8+уборка2!Z8</f>
        <v>4150</v>
      </c>
      <c r="F8" s="79"/>
      <c r="G8" s="79">
        <f t="shared" si="0"/>
        <v>100</v>
      </c>
      <c r="H8" s="79">
        <f>уборка1!E8+уборка1!I8+уборка1!Q8+уборка1!U8+уборка2!E8+уборка2!I8+уборка2!M8+уборка2!Q8+уборка2!U8+уборка2!AA8</f>
        <v>11073.4</v>
      </c>
      <c r="I8" s="79"/>
      <c r="J8" s="79" t="e">
        <f t="shared" si="1"/>
        <v>#DIV/0!</v>
      </c>
      <c r="K8" s="317">
        <f t="shared" ref="K8:K31" si="4">H8/E8*10</f>
        <v>26.682891566265063</v>
      </c>
      <c r="L8" s="83"/>
      <c r="M8" s="90"/>
      <c r="N8" s="79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17">
        <f t="shared" si="4"/>
        <v>49.414400000000001</v>
      </c>
      <c r="L9" s="83"/>
      <c r="M9" s="334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8">
        <f t="shared" si="3"/>
        <v>3771</v>
      </c>
      <c r="E10" s="82">
        <f>уборка1!D10+уборка1!H10+уборка1!P10+уборка1!T10+уборка2!D10+уборка2!H10+уборка2!L10+уборка2!P10+уборка2!T10+уборка2!Z10</f>
        <v>3771</v>
      </c>
      <c r="F10" s="79">
        <v>826</v>
      </c>
      <c r="G10" s="79">
        <f t="shared" si="0"/>
        <v>100</v>
      </c>
      <c r="H10" s="79">
        <f>уборка1!E10+уборка1!I10+уборка1!Q10+уборка1!U10+уборка2!E10+уборка2!I10+уборка2!M10+уборка2!Q10+уборка2!U10+уборка2!AA10</f>
        <v>15320</v>
      </c>
      <c r="I10" s="79">
        <v>3690</v>
      </c>
      <c r="J10" s="79">
        <f t="shared" si="1"/>
        <v>44.673123486682805</v>
      </c>
      <c r="K10" s="317">
        <f t="shared" si="4"/>
        <v>40.625828692654473</v>
      </c>
      <c r="L10" s="83">
        <v>19</v>
      </c>
      <c r="M10" s="392"/>
      <c r="N10" s="79">
        <f t="shared" si="2"/>
        <v>43.473684210526315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8">
        <f t="shared" si="3"/>
        <v>5198</v>
      </c>
      <c r="E11" s="82">
        <f>уборка1!D11+уборка1!H11+уборка1!P11+уборка1!T11+уборка2!D11+уборка2!H11+уборка2!L11+уборка2!P11+уборка2!T11+уборка2!Z11</f>
        <v>5198</v>
      </c>
      <c r="F11" s="79"/>
      <c r="G11" s="79">
        <f t="shared" si="0"/>
        <v>100</v>
      </c>
      <c r="H11" s="79">
        <f>уборка1!E11+уборка1!I11+уборка1!Q11+уборка1!U11+уборка2!E11+уборка2!I11+уборка2!M11+уборка2!Q11+уборка2!U11+уборка2!AA11</f>
        <v>23352.1</v>
      </c>
      <c r="I11" s="79"/>
      <c r="J11" s="79" t="e">
        <f t="shared" si="1"/>
        <v>#DIV/0!</v>
      </c>
      <c r="K11" s="317">
        <f t="shared" si="4"/>
        <v>44.92516352443247</v>
      </c>
      <c r="L11" s="83"/>
      <c r="M11" s="81"/>
      <c r="N11" s="79" t="e">
        <f t="shared" si="2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8">
        <f t="shared" si="3"/>
        <v>23501</v>
      </c>
      <c r="E12" s="82">
        <f>уборка1!D12+уборка1!H12+уборка1!P12+уборка1!T12+уборка2!D12+уборка2!H12+уборка2!L12+уборка2!P12+уборка2!T12+уборка2!Z12</f>
        <v>23501</v>
      </c>
      <c r="F12" s="84">
        <v>36</v>
      </c>
      <c r="G12" s="79">
        <f t="shared" si="0"/>
        <v>100</v>
      </c>
      <c r="H12" s="79">
        <f>уборка1!E12+уборка1!I12+уборка1!Q12+уборка1!U12+уборка2!E12+уборка2!I12+уборка2!M12+уборка2!Q12+уборка2!U12+уборка2!AA12</f>
        <v>95498</v>
      </c>
      <c r="I12" s="79">
        <v>96.1</v>
      </c>
      <c r="J12" s="79">
        <f t="shared" si="1"/>
        <v>26.694444444444443</v>
      </c>
      <c r="K12" s="317">
        <f t="shared" si="4"/>
        <v>40.63571762903706</v>
      </c>
      <c r="L12" s="83">
        <v>3</v>
      </c>
      <c r="M12" s="81"/>
      <c r="N12" s="79">
        <f t="shared" si="2"/>
        <v>12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17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6144.3</v>
      </c>
      <c r="E14" s="76">
        <f>уборка1!D14+уборка1!H14+уборка1!P14+уборка1!T14+уборка2!D14+уборка2!H14+уборка2!L14+уборка2!P14+уборка2!T14+уборка2!Z14</f>
        <v>6144.3</v>
      </c>
      <c r="F14" s="80">
        <v>274.3</v>
      </c>
      <c r="G14" s="80">
        <f t="shared" si="0"/>
        <v>92.656040293758394</v>
      </c>
      <c r="H14" s="80">
        <f>уборка1!E14+уборка1!I14+уборка1!Q14+уборка1!U14+уборка2!E14+уборка2!I14+уборка2!M14+уборка2!Q14+уборка2!U14+уборка2!AA14</f>
        <v>20837.3</v>
      </c>
      <c r="I14" s="80">
        <v>600.70000000000005</v>
      </c>
      <c r="J14" s="80">
        <f t="shared" si="1"/>
        <v>21.899380240612469</v>
      </c>
      <c r="K14" s="85">
        <f t="shared" si="4"/>
        <v>33.91322038311931</v>
      </c>
      <c r="L14" s="86">
        <v>21</v>
      </c>
      <c r="M14" s="90"/>
      <c r="N14" s="80">
        <f t="shared" si="2"/>
        <v>13.061904761904762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5751.2</v>
      </c>
      <c r="D15" s="78">
        <f t="shared" si="3"/>
        <v>5751.2</v>
      </c>
      <c r="E15" s="82">
        <f>уборка1!D15+уборка1!H15+уборка1!P15+уборка1!T15+уборка2!D15+уборка2!H15+уборка2!L15+уборка2!P15+уборка2!T15+уборка2!Z15</f>
        <v>5751.2</v>
      </c>
      <c r="F15" s="79">
        <v>2071</v>
      </c>
      <c r="G15" s="79">
        <f t="shared" si="0"/>
        <v>100</v>
      </c>
      <c r="H15" s="79">
        <f>уборка1!E15+уборка1!I15+уборка1!Q15+уборка1!U15+уборка2!E15+уборка2!I15+уборка2!M15+уборка2!Q15+уборка2!U15+уборка2!AA15</f>
        <v>19698.599999999999</v>
      </c>
      <c r="I15" s="79">
        <v>7273.7</v>
      </c>
      <c r="J15" s="79">
        <f t="shared" si="1"/>
        <v>35.121680347658135</v>
      </c>
      <c r="K15" s="317">
        <f t="shared" si="4"/>
        <v>34.251286687995545</v>
      </c>
      <c r="L15" s="83">
        <v>53</v>
      </c>
      <c r="M15" s="81"/>
      <c r="N15" s="79">
        <f t="shared" si="2"/>
        <v>39.075471698113205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8">
        <f t="shared" si="3"/>
        <v>7292</v>
      </c>
      <c r="E16" s="82">
        <f>уборка1!D16+уборка1!H16+уборка1!P16+уборка1!T16+уборка2!D16+уборка2!H16+уборка2!L16+уборка2!P16+уборка2!T16+уборка2!Z16</f>
        <v>7292</v>
      </c>
      <c r="F16" s="82">
        <v>171</v>
      </c>
      <c r="G16" s="79">
        <f t="shared" si="0"/>
        <v>100</v>
      </c>
      <c r="H16" s="79">
        <f>уборка1!E16+уборка1!I16+уборка1!Q16+уборка1!U16+уборка2!E16+уборка2!I16+уборка2!M16+уборка2!Q16+уборка2!U16+уборка2!AA16</f>
        <v>35099.599999999999</v>
      </c>
      <c r="I16" s="79">
        <v>927.7</v>
      </c>
      <c r="J16" s="79">
        <f t="shared" si="1"/>
        <v>54.251461988304101</v>
      </c>
      <c r="K16" s="317">
        <f t="shared" si="4"/>
        <v>48.134393856280859</v>
      </c>
      <c r="L16" s="83">
        <v>12</v>
      </c>
      <c r="M16" s="81"/>
      <c r="N16" s="79">
        <f t="shared" si="2"/>
        <v>14.25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8">
        <f t="shared" si="3"/>
        <v>3516</v>
      </c>
      <c r="E17" s="82">
        <f>уборка1!D17+уборка1!H17+уборка1!P17+уборка1!T17+уборка2!D17+уборка2!H17+уборка2!L17+уборка2!P17+уборка2!T17+уборка2!Z17</f>
        <v>3516</v>
      </c>
      <c r="F17" s="214">
        <v>72</v>
      </c>
      <c r="G17" s="79">
        <f t="shared" si="0"/>
        <v>100</v>
      </c>
      <c r="H17" s="79">
        <f>уборка1!E17+уборка1!I17+уборка1!Q17+уборка1!U17+уборка2!E17+уборка2!I17+уборка2!M17+уборка2!Q17+уборка2!U17+уборка2!AA17</f>
        <v>12758.7</v>
      </c>
      <c r="I17" s="79">
        <v>287.39999999999998</v>
      </c>
      <c r="J17" s="79">
        <f t="shared" si="1"/>
        <v>39.916666666666664</v>
      </c>
      <c r="K17" s="317">
        <f t="shared" si="4"/>
        <v>36.287542662116039</v>
      </c>
      <c r="L17" s="83">
        <v>5</v>
      </c>
      <c r="M17" s="81"/>
      <c r="N17" s="79">
        <f t="shared" si="2"/>
        <v>14.4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8">
        <f t="shared" si="3"/>
        <v>6774</v>
      </c>
      <c r="E18" s="82">
        <f>уборка1!D18+уборка1!H18+уборка1!P18+уборка1!T18+уборка2!D18+уборка2!H18+уборка2!L18+уборка2!P18+уборка2!T18+уборка2!Z18</f>
        <v>6774</v>
      </c>
      <c r="F18" s="79">
        <v>16</v>
      </c>
      <c r="G18" s="79">
        <f t="shared" si="0"/>
        <v>100</v>
      </c>
      <c r="H18" s="79">
        <f>уборка1!E18+уборка1!I18+уборка1!Q18+уборка1!U18+уборка2!E18+уборка2!I18+уборка2!M18+уборка2!Q18+уборка2!U18+уборка2!AA18</f>
        <v>35058.06</v>
      </c>
      <c r="I18" s="79">
        <v>29.6</v>
      </c>
      <c r="J18" s="79">
        <f t="shared" si="1"/>
        <v>18.5</v>
      </c>
      <c r="K18" s="317">
        <f t="shared" si="4"/>
        <v>51.75385296722763</v>
      </c>
      <c r="L18" s="342">
        <v>3</v>
      </c>
      <c r="M18" s="81"/>
      <c r="N18" s="79">
        <f t="shared" si="2"/>
        <v>5.333333333333333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8">
        <f t="shared" si="3"/>
        <v>9711</v>
      </c>
      <c r="E19" s="82">
        <f>уборка1!D19+уборка1!H19+уборка1!P19+уборка1!T19+уборка2!D19+уборка2!H19+уборка2!L19+уборка2!P19+уборка2!T19+уборка2!Z19</f>
        <v>9711</v>
      </c>
      <c r="F19" s="79"/>
      <c r="G19" s="79">
        <f t="shared" si="0"/>
        <v>100</v>
      </c>
      <c r="H19" s="79">
        <f>уборка1!E19+уборка1!I19+уборка1!Q19+уборка1!U19+уборка2!E19+уборка2!I19+уборка2!M19+уборка2!Q19+уборка2!U19+уборка2!AA19</f>
        <v>35280.5</v>
      </c>
      <c r="I19" s="79"/>
      <c r="J19" s="79" t="e">
        <f t="shared" si="1"/>
        <v>#DIV/0!</v>
      </c>
      <c r="K19" s="317">
        <f t="shared" si="4"/>
        <v>36.330450005148805</v>
      </c>
      <c r="L19" s="342"/>
      <c r="M19" s="81"/>
      <c r="N19" s="79" t="e">
        <f t="shared" si="2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8">
        <f t="shared" si="3"/>
        <v>2470</v>
      </c>
      <c r="E20" s="82">
        <f>уборка1!D20+уборка1!H20+уборка1!P20+уборка1!T20+уборка2!D20+уборка2!H20+уборка2!L20+уборка2!P20+уборка2!T20+уборка2!Z20</f>
        <v>2470</v>
      </c>
      <c r="F20" s="79"/>
      <c r="G20" s="79">
        <f t="shared" si="0"/>
        <v>100</v>
      </c>
      <c r="H20" s="79">
        <f>уборка1!E20+уборка1!I20+уборка1!Q20+уборка1!U20+уборка2!E20+уборка2!I20+уборка2!M20+уборка2!Q20+уборка2!U20+уборка2!AA20</f>
        <v>8330.5</v>
      </c>
      <c r="I20" s="79"/>
      <c r="J20" s="79" t="e">
        <f t="shared" si="1"/>
        <v>#DIV/0!</v>
      </c>
      <c r="K20" s="317">
        <f t="shared" si="4"/>
        <v>33.726720647773277</v>
      </c>
      <c r="L20" s="342"/>
      <c r="M20" s="81"/>
      <c r="N20" s="79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8">
        <f t="shared" si="3"/>
        <v>242</v>
      </c>
      <c r="E21" s="82">
        <f>уборка1!D21+уборка1!H21+уборка1!P21+уборка1!T21+уборка2!D21+уборка2!H21+уборка2!L21+уборка2!P21+уборка2!T21+уборка2!Z21</f>
        <v>242</v>
      </c>
      <c r="F21" s="79">
        <v>98</v>
      </c>
      <c r="G21" s="79">
        <f t="shared" si="0"/>
        <v>100</v>
      </c>
      <c r="H21" s="79">
        <f>уборка1!E21+уборка1!I21+уборка1!Q21+уборка1!U21+уборка2!E21+уборка2!I21+уборка2!M21+уборка2!Q21+уборка2!U21+уборка2!AA21</f>
        <v>836</v>
      </c>
      <c r="I21" s="79">
        <v>350</v>
      </c>
      <c r="J21" s="79">
        <f t="shared" si="1"/>
        <v>35.714285714285715</v>
      </c>
      <c r="K21" s="317">
        <f t="shared" si="4"/>
        <v>34.545454545454547</v>
      </c>
      <c r="L21" s="342">
        <v>5</v>
      </c>
      <c r="M21" s="81"/>
      <c r="N21" s="79">
        <f t="shared" si="2"/>
        <v>19.600000000000001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8">
        <f t="shared" si="3"/>
        <v>1358</v>
      </c>
      <c r="E22" s="82">
        <f>уборка1!D22+уборка1!H22+уборка1!P22+уборка1!T22+уборка2!D22+уборка2!H22+уборка2!L22+уборка2!P22+уборка2!T22+уборка2!Z22</f>
        <v>1358</v>
      </c>
      <c r="F22" s="79">
        <v>158</v>
      </c>
      <c r="G22" s="79">
        <f t="shared" si="0"/>
        <v>100</v>
      </c>
      <c r="H22" s="79">
        <f>уборка1!E22+уборка1!I22+уборка1!Q22+уборка1!U22+уборка2!E22+уборка2!I22+уборка2!M22+уборка2!Q22+уборка2!U22+уборка2!AA22</f>
        <v>7148</v>
      </c>
      <c r="I22" s="79">
        <v>955</v>
      </c>
      <c r="J22" s="79">
        <f t="shared" si="1"/>
        <v>60.443037974683548</v>
      </c>
      <c r="K22" s="317">
        <f t="shared" si="4"/>
        <v>52.636229749631809</v>
      </c>
      <c r="L22" s="83">
        <v>3</v>
      </c>
      <c r="M22" s="81"/>
      <c r="N22" s="79">
        <f t="shared" si="2"/>
        <v>52.666666666666664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8">
        <f t="shared" si="3"/>
        <v>6038.9</v>
      </c>
      <c r="E23" s="82">
        <f>уборка1!D23+уборка1!H23+уборка1!P23+уборка1!T23+уборка2!D23+уборка2!H23+уборка2!L23+уборка2!P23+уборка2!T23+уборка2!Z23</f>
        <v>6038.9</v>
      </c>
      <c r="F23" s="79">
        <v>500.5</v>
      </c>
      <c r="G23" s="79">
        <f t="shared" si="0"/>
        <v>100</v>
      </c>
      <c r="H23" s="79">
        <f>уборка1!E23+уборка1!I23+уборка1!Q23+уборка1!U23+уборка2!E23+уборка2!I23+уборка2!M23+уборка2!Q23+уборка2!U23+уборка2!AA23</f>
        <v>22219.5</v>
      </c>
      <c r="I23" s="79">
        <v>1497.3</v>
      </c>
      <c r="J23" s="79">
        <f t="shared" si="1"/>
        <v>29.916083916083913</v>
      </c>
      <c r="K23" s="317">
        <f t="shared" si="4"/>
        <v>36.793952541025689</v>
      </c>
      <c r="L23" s="83">
        <v>12</v>
      </c>
      <c r="M23" s="81"/>
      <c r="N23" s="79">
        <f t="shared" si="2"/>
        <v>41.708333333333336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3488.75</v>
      </c>
      <c r="E24" s="76">
        <f>уборка1!D24+уборка1!H24+уборка1!P24+уборка1!T24+уборка2!D24+уборка2!H24+уборка2!L24+уборка2!P24+уборка2!T24+уборка2!Z24</f>
        <v>3488.75</v>
      </c>
      <c r="F24" s="80"/>
      <c r="G24" s="80">
        <f t="shared" si="0"/>
        <v>97.902892677944038</v>
      </c>
      <c r="H24" s="80">
        <f>уборка1!E24+уборка1!I24+уборка1!Q24+уборка1!U24+уборка2!E24+уборка2!I24+уборка2!M24+уборка2!Q24+уборка2!U24+уборка2!AA24</f>
        <v>16557.079999999998</v>
      </c>
      <c r="I24" s="80"/>
      <c r="J24" s="80">
        <v>53</v>
      </c>
      <c r="K24" s="85">
        <f t="shared" si="4"/>
        <v>47.458487997133638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8">
        <f t="shared" si="3"/>
        <v>1596.2</v>
      </c>
      <c r="E25" s="82">
        <f>уборка1!D25+уборка1!H25+уборка1!P25+уборка1!T25+уборка2!D25+уборка2!H25+уборка2!L25+уборка2!P25+уборка2!T25+уборка2!Z25</f>
        <v>1596.2</v>
      </c>
      <c r="F25" s="84"/>
      <c r="G25" s="79">
        <f t="shared" si="0"/>
        <v>100.00313253766878</v>
      </c>
      <c r="H25" s="79">
        <f>уборка1!E25+уборка1!I25+уборка1!Q25+уборка1!U25+уборка2!E25+уборка2!I25+уборка2!M25+уборка2!Q25+уборка2!U25+уборка2!AA25</f>
        <v>6808.8</v>
      </c>
      <c r="I25" s="79"/>
      <c r="J25" s="79" t="e">
        <f t="shared" si="1"/>
        <v>#DIV/0!</v>
      </c>
      <c r="K25" s="317">
        <f t="shared" si="4"/>
        <v>42.656308733241453</v>
      </c>
      <c r="L25" s="83"/>
      <c r="M25" s="81"/>
      <c r="N25" s="79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17">
        <f t="shared" si="4"/>
        <v>40</v>
      </c>
      <c r="L26" s="324"/>
      <c r="M26" s="325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96236.03</v>
      </c>
      <c r="D27" s="75">
        <f t="shared" si="3"/>
        <v>95674.349999999977</v>
      </c>
      <c r="E27" s="76">
        <f>уборка1!D27+уборка1!H27+уборка1!P27+уборка1!T27+уборка2!D27+уборка2!H27+уборка2!L27+уборка2!P27+уборка2!T27+уборка2!Z27</f>
        <v>95674.349999999977</v>
      </c>
      <c r="F27" s="88">
        <f>SUM(F7:F26)</f>
        <v>4222.8</v>
      </c>
      <c r="G27" s="80">
        <f t="shared" si="0"/>
        <v>99.416351651247439</v>
      </c>
      <c r="H27" s="80">
        <f>уборка1!E27+уборка1!I27+уборка1!Q27+уборка1!U27+уборка2!E27+уборка2!I27+уборка2!M27+уборка2!Q27+уборка2!U27+уборка2!AA27</f>
        <v>384574.13999999996</v>
      </c>
      <c r="I27" s="88">
        <f>SUM(I7:I26)</f>
        <v>15707.5</v>
      </c>
      <c r="J27" s="80">
        <f t="shared" si="1"/>
        <v>37.19688358435161</v>
      </c>
      <c r="K27" s="85">
        <f t="shared" si="4"/>
        <v>40.196159158645976</v>
      </c>
      <c r="L27" s="89">
        <f>SUM(L7:L26)</f>
        <v>136</v>
      </c>
      <c r="M27" s="90"/>
      <c r="N27" s="80">
        <f t="shared" si="2"/>
        <v>31.05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24910</v>
      </c>
      <c r="D28" s="75">
        <f t="shared" si="3"/>
        <v>23980</v>
      </c>
      <c r="E28" s="76">
        <f>уборка1!D28+уборка1!H28+уборка1!P28+уборка1!T28+уборка2!D28+уборка2!H28+уборка2!L28+уборка2!P28+уборка2!T28+уборка2!Z28</f>
        <v>23980</v>
      </c>
      <c r="F28" s="88">
        <v>273</v>
      </c>
      <c r="G28" s="80">
        <f t="shared" si="0"/>
        <v>96.266559614612603</v>
      </c>
      <c r="H28" s="80">
        <f>уборка1!E28+уборка1!I28+уборка1!Q28+уборка1!U28+уборка2!E28+уборка2!I28+уборка2!M28+уборка2!Q28+уборка2!U28+уборка2!AA28</f>
        <v>87589</v>
      </c>
      <c r="I28" s="80">
        <v>1005</v>
      </c>
      <c r="J28" s="80">
        <f t="shared" si="1"/>
        <v>36.81318681318681</v>
      </c>
      <c r="K28" s="85">
        <f t="shared" si="4"/>
        <v>36.525854879065889</v>
      </c>
      <c r="L28" s="89">
        <v>17</v>
      </c>
      <c r="M28" s="90">
        <v>1714</v>
      </c>
      <c r="N28" s="80">
        <f t="shared" si="2"/>
        <v>16.058823529411764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951</v>
      </c>
      <c r="D29" s="78">
        <f t="shared" si="3"/>
        <v>951</v>
      </c>
      <c r="E29" s="82">
        <f>уборка1!D29+уборка1!H29+уборка1!P29+уборка1!T29+уборка2!D29+уборка2!H29+уборка2!L29+уборка2!P29+уборка2!T29+уборка2!Z29</f>
        <v>951</v>
      </c>
      <c r="F29" s="87"/>
      <c r="G29" s="79">
        <f t="shared" si="0"/>
        <v>100</v>
      </c>
      <c r="H29" s="79">
        <f>уборка1!E29+уборка1!I29+уборка1!Q29+уборка1!U29+уборка2!E29+уборка2!I29+уборка2!M29+уборка2!Q29+уборка2!U29+уборка2!AA29</f>
        <v>3415.8</v>
      </c>
      <c r="I29" s="87"/>
      <c r="J29" s="79" t="e">
        <f t="shared" si="1"/>
        <v>#DIV/0!</v>
      </c>
      <c r="K29" s="317">
        <f t="shared" si="4"/>
        <v>35.917981072555207</v>
      </c>
      <c r="L29" s="324"/>
      <c r="M29" s="325"/>
      <c r="N29" s="79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122097.03</v>
      </c>
      <c r="D30" s="75">
        <f t="shared" si="3"/>
        <v>120605.34999999998</v>
      </c>
      <c r="E30" s="76">
        <f>уборка1!D30+уборка1!H30+уборка1!P30+уборка1!T30+уборка2!D30+уборка2!H30+уборка2!L30+уборка2!P30+уборка2!T30+уборка2!Z30</f>
        <v>120605.34999999998</v>
      </c>
      <c r="F30" s="80">
        <f>SUM(F27:F29)</f>
        <v>4495.8</v>
      </c>
      <c r="G30" s="80">
        <f t="shared" si="0"/>
        <v>98.778283140875729</v>
      </c>
      <c r="H30" s="80">
        <f>уборка1!E30+уборка1!I30+уборка1!Q30+уборка1!U30+уборка2!E30+уборка2!I30+уборка2!M30+уборка2!Q30+уборка2!U30+уборка2!AA30</f>
        <v>475578.93999999994</v>
      </c>
      <c r="I30" s="80">
        <f>SUM(I27:I29)</f>
        <v>16712.5</v>
      </c>
      <c r="J30" s="80">
        <f t="shared" si="1"/>
        <v>37.173584234174115</v>
      </c>
      <c r="K30" s="85">
        <f t="shared" si="4"/>
        <v>39.432657008996699</v>
      </c>
      <c r="L30" s="86">
        <f>SUM(L27:L29)</f>
        <v>153</v>
      </c>
      <c r="M30" s="90"/>
      <c r="N30" s="80">
        <f t="shared" si="2"/>
        <v>29.384313725490198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03"/>
      <c r="J31" s="80" t="e">
        <f t="shared" si="1"/>
        <v>#DIV/0!</v>
      </c>
      <c r="K31" s="85">
        <f t="shared" si="4"/>
        <v>18.678945563578253</v>
      </c>
      <c r="L31" s="303"/>
      <c r="M31" s="303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C21" sqref="C21:G21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22" ht="15.75" customHeight="1">
      <c r="A2" s="353" t="s">
        <v>115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22" ht="14.25" customHeight="1">
      <c r="A3" s="367" t="s">
        <v>166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2">
      <c r="A4" s="2"/>
      <c r="B4" s="12"/>
      <c r="C4" s="98" t="s">
        <v>43</v>
      </c>
      <c r="D4" s="355" t="s">
        <v>44</v>
      </c>
      <c r="E4" s="356"/>
      <c r="F4" s="357"/>
      <c r="G4" s="92" t="s">
        <v>43</v>
      </c>
      <c r="H4" s="358" t="s">
        <v>99</v>
      </c>
      <c r="I4" s="359"/>
      <c r="J4" s="360"/>
      <c r="K4" s="99" t="s">
        <v>43</v>
      </c>
      <c r="L4" s="358" t="s">
        <v>101</v>
      </c>
      <c r="M4" s="359"/>
      <c r="N4" s="360"/>
      <c r="O4" s="100" t="s">
        <v>43</v>
      </c>
      <c r="P4" s="350" t="s">
        <v>102</v>
      </c>
      <c r="Q4" s="351"/>
      <c r="R4" s="352"/>
      <c r="S4" s="101" t="s">
        <v>43</v>
      </c>
      <c r="T4" s="355" t="s">
        <v>45</v>
      </c>
      <c r="U4" s="356"/>
      <c r="V4" s="357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14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338">
        <v>4150</v>
      </c>
      <c r="D8" s="83">
        <v>4150</v>
      </c>
      <c r="E8" s="84">
        <v>11073.4</v>
      </c>
      <c r="F8" s="122">
        <f>E8/D8*10</f>
        <v>26.682891566265063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134">
        <v>2568</v>
      </c>
      <c r="D10" s="82">
        <v>2568</v>
      </c>
      <c r="E10" s="135">
        <v>10658</v>
      </c>
      <c r="F10" s="122">
        <f t="shared" si="4"/>
        <v>41.503115264797508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7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343">
        <v>3672</v>
      </c>
      <c r="D11" s="82">
        <v>3672</v>
      </c>
      <c r="E11" s="135">
        <v>17094.2</v>
      </c>
      <c r="F11" s="122">
        <f t="shared" si="4"/>
        <v>46.552832244008719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8"/>
      <c r="T11" s="258"/>
      <c r="U11" s="259"/>
      <c r="V11" s="148" t="e">
        <f t="shared" si="3"/>
        <v>#DIV/0!</v>
      </c>
    </row>
    <row r="12" spans="1:22">
      <c r="A12" s="7">
        <v>6</v>
      </c>
      <c r="B12" s="9" t="s">
        <v>26</v>
      </c>
      <c r="C12" s="349">
        <v>14433</v>
      </c>
      <c r="D12" s="82">
        <v>14433</v>
      </c>
      <c r="E12" s="139">
        <v>57732</v>
      </c>
      <c r="F12" s="122">
        <f t="shared" si="4"/>
        <v>40</v>
      </c>
      <c r="G12" s="82">
        <v>1991</v>
      </c>
      <c r="H12" s="82">
        <v>1991</v>
      </c>
      <c r="I12" s="318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15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349">
        <v>4649</v>
      </c>
      <c r="D14" s="82">
        <v>4649</v>
      </c>
      <c r="E14" s="139">
        <v>15646</v>
      </c>
      <c r="F14" s="122">
        <f t="shared" si="4"/>
        <v>33.65454936545494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82">
        <v>1405.3</v>
      </c>
      <c r="P14" s="82">
        <v>1405.3</v>
      </c>
      <c r="Q14" s="84">
        <v>4966.3</v>
      </c>
      <c r="R14" s="84">
        <f t="shared" si="0"/>
        <v>35.339785099267061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337">
        <v>4776.7</v>
      </c>
      <c r="D15" s="82">
        <v>4776.7</v>
      </c>
      <c r="E15" s="135">
        <v>16241</v>
      </c>
      <c r="F15" s="122">
        <f t="shared" si="4"/>
        <v>34.000460569012077</v>
      </c>
      <c r="G15" s="73"/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349">
        <v>3983</v>
      </c>
      <c r="D16" s="82">
        <v>3983</v>
      </c>
      <c r="E16" s="135">
        <v>21509</v>
      </c>
      <c r="F16" s="122">
        <f t="shared" si="4"/>
        <v>54.002008536279185</v>
      </c>
      <c r="G16" s="82">
        <v>1176</v>
      </c>
      <c r="H16" s="82">
        <v>1176</v>
      </c>
      <c r="I16" s="321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349">
        <v>2141</v>
      </c>
      <c r="D17" s="82">
        <v>2141</v>
      </c>
      <c r="E17" s="135">
        <v>8436</v>
      </c>
      <c r="F17" s="122">
        <f t="shared" si="4"/>
        <v>39.402148528724894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345">
        <v>4369</v>
      </c>
      <c r="D18" s="82">
        <v>4369</v>
      </c>
      <c r="E18" s="135">
        <v>23068.3</v>
      </c>
      <c r="F18" s="122">
        <f t="shared" si="4"/>
        <v>52.799954222934311</v>
      </c>
      <c r="G18" s="82">
        <v>1037</v>
      </c>
      <c r="H18" s="82">
        <v>1037</v>
      </c>
      <c r="I18" s="322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0" t="e">
        <f t="shared" si="3"/>
        <v>#DIV/0!</v>
      </c>
    </row>
    <row r="19" spans="1:22">
      <c r="A19" s="7">
        <v>13</v>
      </c>
      <c r="B19" s="16" t="s">
        <v>33</v>
      </c>
      <c r="C19" s="341">
        <v>8377</v>
      </c>
      <c r="D19" s="82">
        <v>8377</v>
      </c>
      <c r="E19" s="139">
        <v>31005.1</v>
      </c>
      <c r="F19" s="122">
        <f t="shared" si="4"/>
        <v>37.012176196729136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339">
        <v>2100</v>
      </c>
      <c r="D20" s="82">
        <v>2100</v>
      </c>
      <c r="E20" s="135">
        <v>7455</v>
      </c>
      <c r="F20" s="122">
        <f t="shared" si="4"/>
        <v>35.5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7">
        <v>212</v>
      </c>
      <c r="D21" s="138">
        <v>212</v>
      </c>
      <c r="E21" s="143">
        <v>757</v>
      </c>
      <c r="F21" s="122">
        <f t="shared" si="4"/>
        <v>35.70754716981132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349">
        <v>1006</v>
      </c>
      <c r="D22" s="82">
        <v>1006</v>
      </c>
      <c r="E22" s="135">
        <v>5845</v>
      </c>
      <c r="F22" s="122">
        <f t="shared" si="4"/>
        <v>58.101391650099401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19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337">
        <v>4863.5</v>
      </c>
      <c r="D23" s="82">
        <v>4863.5</v>
      </c>
      <c r="E23" s="135">
        <v>17294.3</v>
      </c>
      <c r="F23" s="122">
        <f t="shared" si="4"/>
        <v>35.559370823481032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338">
        <v>2593.06</v>
      </c>
      <c r="D24" s="82">
        <v>2593.06</v>
      </c>
      <c r="E24" s="135">
        <v>11799.48</v>
      </c>
      <c r="F24" s="122">
        <f t="shared" si="4"/>
        <v>45.504076265107628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19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37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82">
        <v>184.8</v>
      </c>
      <c r="H25" s="82">
        <v>184.8</v>
      </c>
      <c r="I25" s="125">
        <v>1054</v>
      </c>
      <c r="J25" s="114">
        <f t="shared" si="1"/>
        <v>57.034632034632025</v>
      </c>
      <c r="K25" s="82"/>
      <c r="L25" s="82"/>
      <c r="M25" s="145"/>
      <c r="N25" s="129"/>
      <c r="O25" s="82">
        <v>171</v>
      </c>
      <c r="P25" s="82">
        <v>171</v>
      </c>
      <c r="Q25" s="319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23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06">
        <f>SUM(C7:C26)</f>
        <v>69805.61</v>
      </c>
      <c r="D27" s="304">
        <f>SUM(D7:D26)</f>
        <v>69805.659999999989</v>
      </c>
      <c r="E27" s="304">
        <f>SUM(E7:E26)</f>
        <v>279893.57999999996</v>
      </c>
      <c r="F27" s="148">
        <f t="shared" si="4"/>
        <v>40.096115415282945</v>
      </c>
      <c r="G27" s="76">
        <f>SUM(G7:G26)</f>
        <v>7515.29</v>
      </c>
      <c r="H27" s="156">
        <f>SUM(H7:H26)</f>
        <v>7515.29</v>
      </c>
      <c r="I27" s="133">
        <f>SUM(I7:I26)</f>
        <v>37040.699999999997</v>
      </c>
      <c r="J27" s="142">
        <f t="shared" si="1"/>
        <v>49.287119991377573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87">
        <f>SUM(O7:O26)</f>
        <v>16413.379999999997</v>
      </c>
      <c r="P27" s="153">
        <f>SUM(P7:P26)</f>
        <v>16413.400000000001</v>
      </c>
      <c r="Q27" s="87">
        <f>SUM(Q7:Q26)</f>
        <v>61085.799999999996</v>
      </c>
      <c r="R27" s="84">
        <f t="shared" si="0"/>
        <v>37.217029987692975</v>
      </c>
      <c r="S27" s="127">
        <f>SUM(S7:S26)</f>
        <v>200</v>
      </c>
      <c r="T27" s="305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44">
        <v>16652</v>
      </c>
      <c r="D28" s="82">
        <v>16652</v>
      </c>
      <c r="E28" s="146">
        <v>61280</v>
      </c>
      <c r="F28" s="122">
        <f t="shared" si="4"/>
        <v>36.800384338217633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5">
        <v>769</v>
      </c>
      <c r="T28" s="125">
        <v>769</v>
      </c>
      <c r="U28" s="217">
        <v>2154</v>
      </c>
      <c r="V28" s="122">
        <f>U28/T28*10</f>
        <v>28.010403120936282</v>
      </c>
    </row>
    <row r="29" spans="1:22">
      <c r="A29" s="7">
        <v>23</v>
      </c>
      <c r="B29" s="9" t="s">
        <v>41</v>
      </c>
      <c r="C29" s="346">
        <v>656</v>
      </c>
      <c r="D29" s="82">
        <v>656</v>
      </c>
      <c r="E29" s="135">
        <v>2307</v>
      </c>
      <c r="F29" s="122">
        <f t="shared" si="4"/>
        <v>35.167682926829265</v>
      </c>
      <c r="G29" s="82">
        <v>165</v>
      </c>
      <c r="H29" s="82">
        <v>165</v>
      </c>
      <c r="I29" s="347">
        <v>788.8</v>
      </c>
      <c r="J29" s="114">
        <f t="shared" si="1"/>
        <v>47.806060606060605</v>
      </c>
      <c r="K29" s="76"/>
      <c r="L29" s="76"/>
      <c r="M29" s="147"/>
      <c r="N29" s="142" t="e">
        <f t="shared" si="2"/>
        <v>#DIV/0!</v>
      </c>
      <c r="O29" s="151">
        <v>130</v>
      </c>
      <c r="P29" s="82">
        <v>130</v>
      </c>
      <c r="Q29" s="319">
        <v>320</v>
      </c>
      <c r="R29" s="84">
        <f t="shared" si="0"/>
        <v>24.615384615384617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87113.61</v>
      </c>
      <c r="D30" s="216">
        <f>SUM(D27:D29)</f>
        <v>87113.659999999989</v>
      </c>
      <c r="E30" s="216">
        <f>SUM(E27:E29)</f>
        <v>343480.57999999996</v>
      </c>
      <c r="F30" s="148">
        <f t="shared" si="4"/>
        <v>39.42901492142564</v>
      </c>
      <c r="G30" s="156">
        <f>SUM(G27:G29)</f>
        <v>11080.29</v>
      </c>
      <c r="H30" s="156">
        <f>SUM(H27:H29)</f>
        <v>11080.29</v>
      </c>
      <c r="I30" s="133">
        <f>SUM(I27:I29)</f>
        <v>50477.5</v>
      </c>
      <c r="J30" s="142">
        <f t="shared" si="1"/>
        <v>45.556118116042086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87">
        <f>SUM(O27:O29)</f>
        <v>19702.379999999997</v>
      </c>
      <c r="P30" s="153">
        <f>SUM(P27:P29)</f>
        <v>19702.400000000001</v>
      </c>
      <c r="Q30" s="87">
        <f>SUM(Q27:Q29)</f>
        <v>72912.799999999988</v>
      </c>
      <c r="R30" s="84">
        <f t="shared" si="0"/>
        <v>37.007065129121315</v>
      </c>
      <c r="S30" s="261">
        <f>SUM(S27:S29)</f>
        <v>969</v>
      </c>
      <c r="T30" s="261">
        <f>SUM(T27:T29)</f>
        <v>969</v>
      </c>
      <c r="U30" s="133">
        <f>SUM(U27:U29)</f>
        <v>2774</v>
      </c>
      <c r="V30" s="148">
        <f>U30/T30*10</f>
        <v>28.627450980392158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0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0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1"/>
      <c r="H32" s="311"/>
      <c r="I32" s="311"/>
      <c r="S32" s="311"/>
      <c r="T32" s="311"/>
      <c r="U32" s="311"/>
      <c r="V32" s="311"/>
    </row>
    <row r="33" spans="7:22">
      <c r="G33" s="311"/>
      <c r="H33" s="311"/>
      <c r="I33" s="311"/>
      <c r="S33" s="311"/>
      <c r="T33" s="311"/>
      <c r="U33" s="311"/>
      <c r="V33" s="311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Q7" workbookViewId="0">
      <selection activeCell="AG19" sqref="AG19:AJ19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4.42578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8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44" ht="15.75">
      <c r="A2" s="369" t="s">
        <v>115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44" ht="20.25">
      <c r="A3" s="370" t="s">
        <v>165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</row>
    <row r="4" spans="1:44">
      <c r="A4" s="2"/>
      <c r="B4" s="12"/>
      <c r="C4" s="98" t="s">
        <v>43</v>
      </c>
      <c r="D4" s="355" t="s">
        <v>109</v>
      </c>
      <c r="E4" s="356"/>
      <c r="F4" s="357"/>
      <c r="G4" s="92" t="s">
        <v>43</v>
      </c>
      <c r="H4" s="358" t="s">
        <v>112</v>
      </c>
      <c r="I4" s="359"/>
      <c r="J4" s="360"/>
      <c r="K4" s="99" t="s">
        <v>43</v>
      </c>
      <c r="L4" s="358" t="s">
        <v>97</v>
      </c>
      <c r="M4" s="359"/>
      <c r="N4" s="360"/>
      <c r="O4" s="100" t="s">
        <v>43</v>
      </c>
      <c r="P4" s="350" t="s">
        <v>111</v>
      </c>
      <c r="Q4" s="351"/>
      <c r="R4" s="352"/>
      <c r="S4" s="100" t="s">
        <v>43</v>
      </c>
      <c r="T4" s="350" t="s">
        <v>113</v>
      </c>
      <c r="U4" s="351"/>
      <c r="V4" s="352"/>
      <c r="W4" s="2"/>
      <c r="X4" s="12"/>
      <c r="Y4" s="92" t="s">
        <v>43</v>
      </c>
      <c r="Z4" s="355" t="s">
        <v>110</v>
      </c>
      <c r="AA4" s="356"/>
      <c r="AB4" s="357"/>
      <c r="AC4" s="92" t="s">
        <v>43</v>
      </c>
      <c r="AD4" s="358" t="s">
        <v>128</v>
      </c>
      <c r="AE4" s="359"/>
      <c r="AF4" s="360"/>
      <c r="AG4" s="92" t="s">
        <v>43</v>
      </c>
      <c r="AH4" s="358" t="s">
        <v>149</v>
      </c>
      <c r="AI4" s="359"/>
      <c r="AJ4" s="360"/>
      <c r="AK4" s="92" t="s">
        <v>43</v>
      </c>
      <c r="AL4" s="358" t="s">
        <v>150</v>
      </c>
      <c r="AM4" s="359"/>
      <c r="AN4" s="360"/>
      <c r="AO4" s="92" t="s">
        <v>43</v>
      </c>
      <c r="AP4" s="358" t="s">
        <v>153</v>
      </c>
      <c r="AQ4" s="359"/>
      <c r="AR4" s="360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4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>
        <v>226</v>
      </c>
      <c r="AI11" s="124">
        <v>461.6</v>
      </c>
      <c r="AJ11" s="127">
        <f t="shared" si="7"/>
        <v>20.424778761061944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724</v>
      </c>
      <c r="U12" s="82">
        <v>3120.5</v>
      </c>
      <c r="V12" s="84">
        <f t="shared" si="1"/>
        <v>43.100828729281766</v>
      </c>
      <c r="W12" s="7">
        <v>6</v>
      </c>
      <c r="X12" s="9" t="s">
        <v>26</v>
      </c>
      <c r="Y12" s="235"/>
      <c r="Z12" s="76"/>
      <c r="AA12" s="265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>
        <v>567</v>
      </c>
      <c r="AI12" s="128">
        <v>921.9</v>
      </c>
      <c r="AJ12" s="127">
        <f t="shared" si="7"/>
        <v>16.25925925925926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>
        <v>90</v>
      </c>
      <c r="E14" s="139">
        <v>225</v>
      </c>
      <c r="F14" s="122">
        <f t="shared" si="2"/>
        <v>25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5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8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>
        <v>43</v>
      </c>
      <c r="AI17" s="124">
        <v>75.2</v>
      </c>
      <c r="AJ17" s="127">
        <f t="shared" si="7"/>
        <v>17.488372093023258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>
        <v>16</v>
      </c>
      <c r="E18" s="135">
        <v>29.56</v>
      </c>
      <c r="F18" s="122">
        <f t="shared" si="2"/>
        <v>18.474999999999998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6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>
        <v>100</v>
      </c>
      <c r="E19" s="139">
        <v>313.7</v>
      </c>
      <c r="F19" s="122">
        <f t="shared" si="2"/>
        <v>31.37</v>
      </c>
      <c r="G19" s="138">
        <v>50</v>
      </c>
      <c r="H19" s="138">
        <v>50</v>
      </c>
      <c r="I19" s="126">
        <v>155.30000000000001</v>
      </c>
      <c r="J19" s="114">
        <f t="shared" si="3"/>
        <v>31.060000000000002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5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138">
        <v>1094</v>
      </c>
      <c r="AH19" s="138">
        <v>1094</v>
      </c>
      <c r="AI19" s="126">
        <v>1963.7</v>
      </c>
      <c r="AJ19" s="114">
        <f t="shared" si="7"/>
        <v>17.949725776965266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60</v>
      </c>
      <c r="E20" s="219">
        <v>180</v>
      </c>
      <c r="F20" s="122">
        <f t="shared" si="2"/>
        <v>30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348">
        <v>110</v>
      </c>
      <c r="Z20" s="82">
        <v>110</v>
      </c>
      <c r="AA20" s="135">
        <v>75.5</v>
      </c>
      <c r="AB20" s="122">
        <f t="shared" si="5"/>
        <v>6.8636363636363642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7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266</v>
      </c>
      <c r="E27" s="220">
        <f>SUM(E7:E26)</f>
        <v>748.26</v>
      </c>
      <c r="F27" s="122">
        <f t="shared" si="2"/>
        <v>28.130075187969922</v>
      </c>
      <c r="G27" s="82">
        <f>SUM(G7:G26)</f>
        <v>640</v>
      </c>
      <c r="H27" s="151">
        <f>SUM(H7:H21)</f>
        <v>640</v>
      </c>
      <c r="I27" s="208">
        <f>SUM(I7:I21)</f>
        <v>1989.8</v>
      </c>
      <c r="J27" s="129">
        <f t="shared" si="3"/>
        <v>31.090624999999999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2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3">
        <f>SUM(T7:T26)</f>
        <v>724</v>
      </c>
      <c r="U27" s="210">
        <f>SUM(U7:U26)</f>
        <v>3120.5</v>
      </c>
      <c r="V27" s="84">
        <f t="shared" si="10"/>
        <v>43.100828729281766</v>
      </c>
      <c r="W27" s="7">
        <v>22</v>
      </c>
      <c r="X27" s="10" t="s">
        <v>39</v>
      </c>
      <c r="Y27" s="149">
        <f>SUM(Y7:Y26)</f>
        <v>110</v>
      </c>
      <c r="Z27" s="150">
        <f>SUM(Z7:Z26)</f>
        <v>110</v>
      </c>
      <c r="AA27" s="150">
        <f>SUM(AA7:AA26)</f>
        <v>75.5</v>
      </c>
      <c r="AB27" s="122">
        <f t="shared" si="5"/>
        <v>6.8636363636363642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1930</v>
      </c>
      <c r="AI27" s="208">
        <f>SUM(AI7:AI26)</f>
        <v>3422.4</v>
      </c>
      <c r="AJ27" s="129">
        <f t="shared" si="7"/>
        <v>17.732642487046633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930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/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186</v>
      </c>
      <c r="AD28" s="82">
        <v>186</v>
      </c>
      <c r="AE28" s="217">
        <v>193</v>
      </c>
      <c r="AF28" s="129">
        <f t="shared" si="6"/>
        <v>10.376344086021504</v>
      </c>
      <c r="AG28" s="82">
        <v>768</v>
      </c>
      <c r="AH28" s="82">
        <v>354</v>
      </c>
      <c r="AI28" s="217">
        <v>478</v>
      </c>
      <c r="AJ28" s="129">
        <f t="shared" si="7"/>
        <v>13.502824858757062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266</v>
      </c>
      <c r="E30" s="221">
        <f>SUM(E27:E29)</f>
        <v>748.26</v>
      </c>
      <c r="F30" s="122">
        <f t="shared" si="2"/>
        <v>28.130075187969922</v>
      </c>
      <c r="G30" s="151">
        <f>SUM(G27:G29)</f>
        <v>640</v>
      </c>
      <c r="H30" s="151">
        <f>SUM(H27:H29)</f>
        <v>640</v>
      </c>
      <c r="I30" s="208">
        <f>SUM(I27:I29)</f>
        <v>1989.8</v>
      </c>
      <c r="J30" s="129">
        <f t="shared" si="3"/>
        <v>31.090624999999999</v>
      </c>
      <c r="K30" s="156">
        <f>SUM(K27:K29)</f>
        <v>930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3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724</v>
      </c>
      <c r="T30" s="153">
        <f>SUM(T27:T29)</f>
        <v>724</v>
      </c>
      <c r="U30" s="210">
        <f>SUM(U27:U29)</f>
        <v>3120.5</v>
      </c>
      <c r="V30" s="84">
        <f t="shared" si="10"/>
        <v>43.100828729281766</v>
      </c>
      <c r="W30" s="7">
        <v>25</v>
      </c>
      <c r="X30" s="10" t="s">
        <v>42</v>
      </c>
      <c r="Y30" s="160">
        <f>SUM(Y27:Y29)</f>
        <v>110</v>
      </c>
      <c r="Z30" s="161">
        <f>SUM(Z27:Z29)</f>
        <v>110</v>
      </c>
      <c r="AA30" s="161">
        <f>SUM(AA27:AA29)</f>
        <v>75.5</v>
      </c>
      <c r="AB30" s="122">
        <f t="shared" si="5"/>
        <v>6.8636363636363642</v>
      </c>
      <c r="AC30" s="156">
        <f>SUM(AC27:AC29)</f>
        <v>186</v>
      </c>
      <c r="AD30" s="209">
        <f>SUM(AD27:AD29)</f>
        <v>186</v>
      </c>
      <c r="AE30" s="208">
        <f>SUM(AE27:AE29)</f>
        <v>193</v>
      </c>
      <c r="AF30" s="129">
        <f t="shared" si="6"/>
        <v>10.376344086021504</v>
      </c>
      <c r="AG30" s="84">
        <f>SUM(AG27:AG29)</f>
        <v>7348.4</v>
      </c>
      <c r="AH30" s="151">
        <f>SUM(AH27:AH29)</f>
        <v>2284</v>
      </c>
      <c r="AI30" s="208">
        <f>SUM(AI27:AI29)</f>
        <v>3900.4</v>
      </c>
      <c r="AJ30" s="129">
        <f t="shared" si="7"/>
        <v>17.077057793345009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1044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>
        <v>129</v>
      </c>
      <c r="Z31" s="79"/>
      <c r="AA31" s="229"/>
      <c r="AB31" s="122" t="e">
        <f t="shared" si="5"/>
        <v>#DIV/0!</v>
      </c>
      <c r="AC31" s="214">
        <v>3823</v>
      </c>
      <c r="AD31" s="224">
        <v>3823</v>
      </c>
      <c r="AE31" s="215">
        <v>3281</v>
      </c>
      <c r="AF31" s="129">
        <f t="shared" si="6"/>
        <v>8.5822652367250853</v>
      </c>
      <c r="AG31" s="214">
        <v>3508</v>
      </c>
      <c r="AH31" s="78">
        <v>3508</v>
      </c>
      <c r="AI31" s="215">
        <v>1860.9</v>
      </c>
      <c r="AJ31" s="142">
        <f t="shared" si="7"/>
        <v>5.3047320410490304</v>
      </c>
      <c r="AK31" s="214">
        <v>2274</v>
      </c>
      <c r="AL31" s="78">
        <v>2274</v>
      </c>
      <c r="AM31" s="215">
        <v>1319.6</v>
      </c>
      <c r="AN31" s="129">
        <f t="shared" si="8"/>
        <v>5.8029903254177659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5" t="s">
        <v>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 ht="18.75">
      <c r="A3" s="376" t="s">
        <v>116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20.25">
      <c r="A4" s="377" t="s">
        <v>161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</row>
    <row r="5" spans="1:15" ht="15.75">
      <c r="A5" s="19"/>
      <c r="B5" s="3"/>
      <c r="C5" s="378" t="s">
        <v>55</v>
      </c>
      <c r="D5" s="379"/>
      <c r="E5" s="380" t="s">
        <v>56</v>
      </c>
      <c r="F5" s="381"/>
      <c r="G5" s="380" t="s">
        <v>57</v>
      </c>
      <c r="H5" s="381"/>
      <c r="I5" s="20" t="s">
        <v>152</v>
      </c>
      <c r="J5" s="380" t="s">
        <v>58</v>
      </c>
      <c r="K5" s="381"/>
      <c r="L5" s="380" t="s">
        <v>59</v>
      </c>
      <c r="M5" s="381"/>
      <c r="N5" s="380" t="s">
        <v>60</v>
      </c>
      <c r="O5" s="381"/>
    </row>
    <row r="6" spans="1:15" ht="15" customHeight="1">
      <c r="A6" s="21" t="s">
        <v>61</v>
      </c>
      <c r="B6" s="22" t="s">
        <v>10</v>
      </c>
      <c r="C6" s="371"/>
      <c r="D6" s="372"/>
      <c r="E6" s="373" t="s">
        <v>62</v>
      </c>
      <c r="F6" s="374"/>
      <c r="G6" s="373" t="s">
        <v>63</v>
      </c>
      <c r="H6" s="374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56.94</v>
      </c>
      <c r="D19" s="38">
        <f>M19*365/100</f>
        <v>59.859999999999992</v>
      </c>
      <c r="E19" s="38">
        <f>C19*J19/100</f>
        <v>55.801200000000001</v>
      </c>
      <c r="F19" s="38">
        <f>D19*K19/100</f>
        <v>58.66279999999999</v>
      </c>
      <c r="G19" s="38">
        <f>E19*N19/3.4</f>
        <v>64.007258823529412</v>
      </c>
      <c r="H19" s="38">
        <f>F19*O19/3.4</f>
        <v>70.740435294117631</v>
      </c>
      <c r="I19" s="39">
        <f>G19-H19</f>
        <v>-6.7331764705882193</v>
      </c>
      <c r="J19" s="40">
        <v>98</v>
      </c>
      <c r="K19" s="40">
        <v>98</v>
      </c>
      <c r="L19" s="38">
        <v>15.6</v>
      </c>
      <c r="M19" s="38">
        <v>16.399999999999999</v>
      </c>
      <c r="N19" s="38">
        <v>3.9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163.30000000000001</v>
      </c>
      <c r="D20" s="41">
        <f>M20*608/100</f>
        <v>138.624</v>
      </c>
      <c r="E20" s="41">
        <f>C20*J20/100</f>
        <v>160.03400000000002</v>
      </c>
      <c r="F20" s="41">
        <f>D20*K20/100</f>
        <v>134.46528000000001</v>
      </c>
      <c r="G20" s="41">
        <f>E20*N20/3.4</f>
        <v>160.03400000000002</v>
      </c>
      <c r="H20" s="41">
        <f>F20*O20/3.4</f>
        <v>134.46528000000001</v>
      </c>
      <c r="I20" s="42">
        <f>G20-H20</f>
        <v>25.568720000000013</v>
      </c>
      <c r="J20" s="43">
        <v>98</v>
      </c>
      <c r="K20" s="43">
        <v>97</v>
      </c>
      <c r="L20" s="41">
        <v>23</v>
      </c>
      <c r="M20" s="41">
        <v>22.8</v>
      </c>
      <c r="N20" s="41">
        <v>3.4</v>
      </c>
      <c r="O20" s="44">
        <v>3.4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220.24</v>
      </c>
      <c r="D24" s="47">
        <f t="shared" si="0"/>
        <v>198.48399999999998</v>
      </c>
      <c r="E24" s="47">
        <f t="shared" si="0"/>
        <v>215.83520000000001</v>
      </c>
      <c r="F24" s="47">
        <f t="shared" si="0"/>
        <v>193.12808000000001</v>
      </c>
      <c r="G24" s="47">
        <f>SUM(G19:G23)</f>
        <v>224.04125882352943</v>
      </c>
      <c r="H24" s="47">
        <f t="shared" si="0"/>
        <v>205.20571529411762</v>
      </c>
      <c r="I24" s="47">
        <f>G24-H24</f>
        <v>18.835543529411808</v>
      </c>
      <c r="J24" s="45">
        <f>E24/C24*100</f>
        <v>98</v>
      </c>
      <c r="K24" s="45">
        <f>F24/D24*100</f>
        <v>97.301586022047132</v>
      </c>
      <c r="L24" s="47">
        <f>C24/1075*100</f>
        <v>20.487441860465118</v>
      </c>
      <c r="M24" s="47">
        <f>D24/973*100</f>
        <v>20.399177800616648</v>
      </c>
      <c r="N24" s="47">
        <f>G24*3.4/E24</f>
        <v>3.5292680711950601</v>
      </c>
      <c r="O24" s="47">
        <f>H24*3.4/F24</f>
        <v>3.6126255280951369</v>
      </c>
    </row>
    <row r="25" spans="1:16">
      <c r="C25" s="11"/>
      <c r="I25" s="48">
        <f>G24-H24</f>
        <v>18.835543529411808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6" t="s">
        <v>164</v>
      </c>
      <c r="C3" s="387"/>
      <c r="D3" s="387"/>
      <c r="E3" s="387"/>
      <c r="F3" s="387"/>
      <c r="G3" s="387"/>
      <c r="H3" s="387"/>
      <c r="I3" s="387"/>
      <c r="J3" s="387"/>
      <c r="K3" s="387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4" t="s">
        <v>67</v>
      </c>
      <c r="D5" s="385"/>
      <c r="E5" s="384" t="s">
        <v>68</v>
      </c>
      <c r="F5" s="385"/>
      <c r="G5" s="382" t="s">
        <v>122</v>
      </c>
      <c r="H5" s="383"/>
      <c r="I5" s="384" t="s">
        <v>78</v>
      </c>
      <c r="J5" s="385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198</v>
      </c>
      <c r="H19" s="198">
        <v>1475.9</v>
      </c>
      <c r="I19" s="231">
        <v>126</v>
      </c>
      <c r="J19" s="231">
        <v>2045.9</v>
      </c>
      <c r="K19" s="17">
        <v>423.1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198</v>
      </c>
      <c r="H30" s="198">
        <f t="shared" si="0"/>
        <v>1475.9</v>
      </c>
      <c r="I30" s="198">
        <f t="shared" si="0"/>
        <v>126</v>
      </c>
      <c r="J30" s="198">
        <f t="shared" si="0"/>
        <v>2045.9</v>
      </c>
      <c r="K30" s="193">
        <f>SUM(K7:K29)</f>
        <v>423.1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198</v>
      </c>
      <c r="H33" s="198">
        <f t="shared" si="1"/>
        <v>1475.9</v>
      </c>
      <c r="I33" s="198">
        <f t="shared" si="1"/>
        <v>126</v>
      </c>
      <c r="J33" s="198">
        <f t="shared" si="1"/>
        <v>2045.9</v>
      </c>
      <c r="K33" s="17">
        <f>SUM(K30:K32)</f>
        <v>423.1</v>
      </c>
    </row>
    <row r="34" spans="1:11">
      <c r="A34" s="27">
        <v>29</v>
      </c>
      <c r="B34" s="206">
        <v>2020</v>
      </c>
      <c r="C34" s="197">
        <v>1230</v>
      </c>
      <c r="D34" s="198">
        <v>1225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978</v>
      </c>
      <c r="J34" s="198">
        <v>4828</v>
      </c>
      <c r="K34" s="17">
        <v>2508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6" t="s">
        <v>71</v>
      </c>
      <c r="B2" s="376"/>
      <c r="C2" s="376"/>
      <c r="D2" s="376"/>
    </row>
    <row r="3" spans="1:5" ht="20.25" customHeight="1">
      <c r="A3" s="376" t="s">
        <v>117</v>
      </c>
      <c r="B3" s="376"/>
      <c r="C3" s="376"/>
      <c r="D3" s="376"/>
    </row>
    <row r="4" spans="1:5" ht="19.5" customHeight="1">
      <c r="A4" s="354" t="s">
        <v>162</v>
      </c>
      <c r="B4" s="354"/>
      <c r="C4" s="354"/>
      <c r="D4" s="354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/>
      <c r="D8" s="29">
        <v>70</v>
      </c>
    </row>
    <row r="9" spans="1:5" ht="20.25" customHeight="1">
      <c r="A9" s="33">
        <v>2</v>
      </c>
      <c r="B9" s="34" t="s">
        <v>52</v>
      </c>
      <c r="C9" s="33"/>
      <c r="D9" s="33">
        <v>61</v>
      </c>
    </row>
    <row r="10" spans="1:5" ht="20.25" customHeight="1">
      <c r="A10" s="33">
        <v>3</v>
      </c>
      <c r="B10" s="34" t="s">
        <v>53</v>
      </c>
      <c r="C10" s="33"/>
      <c r="D10" s="33">
        <v>67</v>
      </c>
    </row>
    <row r="11" spans="1:5" ht="21" customHeight="1">
      <c r="A11" s="33">
        <v>4</v>
      </c>
      <c r="B11" s="34" t="s">
        <v>158</v>
      </c>
      <c r="C11" s="33"/>
      <c r="D11" s="33">
        <v>34.5</v>
      </c>
    </row>
    <row r="12" spans="1:5" ht="21" customHeight="1">
      <c r="A12" s="33">
        <v>5</v>
      </c>
      <c r="B12" s="34" t="s">
        <v>54</v>
      </c>
      <c r="C12" s="65"/>
      <c r="D12" s="65">
        <v>44.5</v>
      </c>
    </row>
    <row r="13" spans="1:5" ht="20.25" customHeight="1">
      <c r="A13" s="33">
        <v>6</v>
      </c>
      <c r="B13" s="34" t="s">
        <v>26</v>
      </c>
      <c r="C13" s="33"/>
      <c r="D13" s="33">
        <v>77</v>
      </c>
    </row>
    <row r="14" spans="1:5" ht="21.75" customHeight="1">
      <c r="A14" s="33">
        <v>7</v>
      </c>
      <c r="B14" s="34" t="s">
        <v>27</v>
      </c>
      <c r="C14" s="33"/>
      <c r="D14" s="33">
        <v>30</v>
      </c>
      <c r="E14" t="s">
        <v>74</v>
      </c>
    </row>
    <row r="15" spans="1:5" ht="20.25" customHeight="1">
      <c r="A15" s="33">
        <v>8</v>
      </c>
      <c r="B15" s="34" t="s">
        <v>28</v>
      </c>
      <c r="C15" s="33"/>
      <c r="D15" s="33">
        <v>51</v>
      </c>
    </row>
    <row r="16" spans="1:5" ht="22.5" customHeight="1">
      <c r="A16" s="33">
        <v>9</v>
      </c>
      <c r="B16" s="34" t="s">
        <v>29</v>
      </c>
      <c r="C16" s="33"/>
      <c r="D16" s="33">
        <v>70</v>
      </c>
    </row>
    <row r="17" spans="1:6" ht="22.5" customHeight="1">
      <c r="A17" s="33">
        <v>10</v>
      </c>
      <c r="B17" s="34" t="s">
        <v>30</v>
      </c>
      <c r="C17" s="33"/>
      <c r="D17" s="33">
        <v>48</v>
      </c>
    </row>
    <row r="18" spans="1:6" ht="19.5" customHeight="1">
      <c r="A18" s="33">
        <v>11</v>
      </c>
      <c r="B18" s="34" t="s">
        <v>31</v>
      </c>
      <c r="C18" s="33"/>
      <c r="D18" s="33">
        <v>97</v>
      </c>
    </row>
    <row r="19" spans="1:6" ht="21" customHeight="1">
      <c r="A19" s="33">
        <v>12</v>
      </c>
      <c r="B19" s="34" t="s">
        <v>32</v>
      </c>
      <c r="C19" s="33"/>
      <c r="D19" s="33">
        <v>57</v>
      </c>
    </row>
    <row r="20" spans="1:6" ht="21.75" customHeight="1">
      <c r="A20" s="33">
        <v>13</v>
      </c>
      <c r="B20" s="66" t="s">
        <v>33</v>
      </c>
      <c r="C20" s="65"/>
      <c r="D20" s="65">
        <v>25</v>
      </c>
    </row>
    <row r="21" spans="1:6" ht="22.5" customHeight="1">
      <c r="A21" s="33">
        <v>14</v>
      </c>
      <c r="B21" s="34" t="s">
        <v>34</v>
      </c>
      <c r="C21" s="33"/>
      <c r="D21" s="33">
        <v>35</v>
      </c>
    </row>
    <row r="22" spans="1:6" ht="22.5" customHeight="1">
      <c r="A22" s="33">
        <v>15</v>
      </c>
      <c r="B22" s="34" t="s">
        <v>119</v>
      </c>
      <c r="C22" s="33"/>
      <c r="D22" s="33">
        <v>37</v>
      </c>
      <c r="E22" s="67"/>
      <c r="F22" s="1"/>
    </row>
    <row r="23" spans="1:6" ht="22.5" customHeight="1">
      <c r="A23" s="33">
        <v>16</v>
      </c>
      <c r="B23" s="34" t="s">
        <v>35</v>
      </c>
      <c r="C23" s="33"/>
      <c r="D23" s="33">
        <v>26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7"/>
      <c r="D4" s="388" t="s">
        <v>155</v>
      </c>
      <c r="E4" s="388"/>
      <c r="F4" s="388"/>
      <c r="G4" s="388"/>
      <c r="H4" s="389"/>
      <c r="I4" s="390" t="s">
        <v>81</v>
      </c>
      <c r="J4" s="391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23000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2500</v>
      </c>
      <c r="F19" s="184">
        <v>2600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1400</v>
      </c>
      <c r="F20" s="184">
        <v>270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4500</v>
      </c>
      <c r="F30" s="76">
        <f t="shared" ref="F30:L30" si="0">SUM(F7:F29)</f>
        <v>2870</v>
      </c>
      <c r="G30" s="76">
        <f t="shared" si="0"/>
        <v>0</v>
      </c>
      <c r="H30" s="76">
        <f t="shared" si="0"/>
        <v>25100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8040</v>
      </c>
      <c r="F33" s="185">
        <f t="shared" si="1"/>
        <v>5002</v>
      </c>
      <c r="G33" s="185">
        <f t="shared" si="1"/>
        <v>0</v>
      </c>
      <c r="H33" s="185">
        <f t="shared" si="1"/>
        <v>26350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38998</v>
      </c>
      <c r="E34" s="17">
        <v>25014</v>
      </c>
      <c r="F34" s="17">
        <v>13810</v>
      </c>
      <c r="G34" s="17"/>
      <c r="H34" s="17">
        <v>28726</v>
      </c>
      <c r="I34" s="17">
        <v>700</v>
      </c>
      <c r="J34" s="17"/>
      <c r="K34" s="17">
        <v>650</v>
      </c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2021-07-30T05:05:51Z</dcterms:modified>
</cp:coreProperties>
</file>