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1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31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19"/>
  <c r="D7"/>
  <c r="C9"/>
  <c r="C10"/>
  <c r="C11"/>
  <c r="C12"/>
  <c r="C13"/>
  <c r="C14"/>
  <c r="C15"/>
  <c r="C16"/>
  <c r="C17"/>
  <c r="C18"/>
  <c r="C19"/>
  <c r="C7"/>
  <c r="C8"/>
  <c r="V30" l="1"/>
  <c r="F7"/>
  <c r="F21" i="2"/>
  <c r="E8" i="1"/>
  <c r="E9"/>
  <c r="E11"/>
  <c r="E12"/>
  <c r="E13"/>
  <c r="E14"/>
  <c r="E15"/>
  <c r="E16"/>
  <c r="E17"/>
  <c r="E18"/>
  <c r="D8"/>
  <c r="D9"/>
  <c r="D11"/>
  <c r="D12"/>
  <c r="D13"/>
  <c r="D14"/>
  <c r="D15"/>
  <c r="D16"/>
  <c r="D17"/>
  <c r="D18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R28" i="2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R24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D27"/>
  <c r="H27" i="10" l="1"/>
  <c r="E27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6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 i="10" s="1"/>
  <c r="H30" i="2"/>
  <c r="C30"/>
  <c r="R27"/>
  <c r="F30"/>
  <c r="N30"/>
  <c r="F27"/>
  <c r="J27"/>
  <c r="N27"/>
  <c r="E30" i="10" l="1"/>
  <c r="D30" s="1"/>
  <c r="C30"/>
  <c r="R30" i="2"/>
  <c r="J30"/>
  <c r="G30" i="10" l="1"/>
  <c r="K30"/>
</calcChain>
</file>

<file path=xl/sharedStrings.xml><?xml version="1.0" encoding="utf-8"?>
<sst xmlns="http://schemas.openxmlformats.org/spreadsheetml/2006/main" count="503" uniqueCount="166">
  <si>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</si>
  <si>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</si>
  <si>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</si>
  <si>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</si>
  <si>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</si>
  <si>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</si>
  <si>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</si>
  <si>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</si>
  <si>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</si>
  <si>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</si>
  <si>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</si>
  <si>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</si>
  <si>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</si>
  <si>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</si>
  <si>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</si>
  <si>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</si>
  <si>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</si>
  <si>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</si>
  <si>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</si>
  <si>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</si>
  <si>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</si>
  <si>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</si>
  <si>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</si>
  <si>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</si>
  <si>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</si>
  <si>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</si>
  <si>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</si>
  <si>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</si>
  <si>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</si>
  <si>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</si>
  <si>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</si>
  <si>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</si>
  <si>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</si>
  <si>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</si>
  <si>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</si>
  <si>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</si>
  <si>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</si>
  <si>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</si>
  <si>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</si>
  <si>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</si>
  <si>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</si>
  <si>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</si>
  <si>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</si>
  <si>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</si>
  <si>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</si>
  <si>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</si>
  <si>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</si>
  <si>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</si>
  <si>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</si>
  <si>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</si>
  <si>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</si>
  <si>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</si>
  <si>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</si>
  <si>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</si>
  <si>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</si>
  <si>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</si>
  <si>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</si>
  <si>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</si>
  <si>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</si>
  <si>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</si>
  <si>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</si>
  <si>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</si>
  <si>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</si>
  <si>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</si>
  <si>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</si>
  <si>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</si>
  <si>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</si>
  <si>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</si>
  <si>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</si>
  <si>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</si>
  <si>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</si>
  <si>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</si>
  <si>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</si>
  <si>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</si>
  <si>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</si>
  <si>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</si>
  <si>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</si>
  <si>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</si>
  <si>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</si>
  <si>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</si>
  <si>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</si>
  <si>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</si>
  <si>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</si>
  <si>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</si>
  <si>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</si>
  <si>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</si>
  <si>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</si>
  <si>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</si>
  <si>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</si>
  <si>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</si>
  <si>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</si>
  <si>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</si>
  <si>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</si>
  <si>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</si>
  <si>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</si>
  <si>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</si>
  <si>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</si>
  <si>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</si>
  <si>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</si>
  <si>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</si>
  <si>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</si>
  <si>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</si>
  <si>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</si>
  <si>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</si>
  <si>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</si>
  <si>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</si>
  <si>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</si>
  <si>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</si>
  <si>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</si>
  <si>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</si>
  <si>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</si>
  <si>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</si>
  <si>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</si>
  <si>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</si>
  <si>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</si>
  <si>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</si>
  <si>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</si>
  <si>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</si>
  <si>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</si>
  <si>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</si>
  <si>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</si>
  <si>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</si>
  <si>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</si>
  <si>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</si>
  <si>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</si>
  <si>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</si>
  <si>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</si>
  <si>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</si>
  <si>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</si>
  <si>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</si>
  <si>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</si>
  <si>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</si>
  <si>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</si>
  <si>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</si>
  <si>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</si>
  <si>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</si>
  <si>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</si>
  <si>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</si>
  <si>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</si>
  <si>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</si>
  <si>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</si>
  <si>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</si>
  <si>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</si>
  <si>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</si>
  <si>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</si>
  <si>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</si>
  <si>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</si>
  <si>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</si>
  <si>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</si>
  <si>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</si>
  <si>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</si>
  <si>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</si>
  <si>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</si>
  <si>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</si>
  <si>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</si>
  <si>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</si>
  <si>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</si>
  <si>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</si>
  <si>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</si>
  <si>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30 июня  2021 года</t>
  </si>
  <si>
    <t>июль</t>
  </si>
  <si>
    <t>на 02 июля  2021 года</t>
  </si>
  <si>
    <t>на 02 июля 2021 года</t>
  </si>
  <si>
    <t>на 02 июля   2021 года</t>
  </si>
  <si>
    <t>на 02 июля 2021 года.</t>
  </si>
  <si>
    <t>02 июля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</si>
</sst>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7" fillId="4" borderId="13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view="pageLayout" topLeftCell="A7" zoomScaleNormal="110" workbookViewId="0">
      <selection activeCell="N17" sqref="N17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" customWidth="1"/>
    <col min="15" max="15" width="5.140625" customWidth="1"/>
    <col min="16" max="16" width="5.5703125" customWidth="1"/>
    <col min="17" max="17" width="5.285156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3" ht="21" customHeight="1">
      <c r="A2" s="322" t="s">
        <v>129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3" ht="18" customHeight="1">
      <c r="A3" s="323" t="s">
        <v>159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</row>
    <row r="4" spans="1:23" ht="15" customHeight="1">
      <c r="A4" s="234"/>
      <c r="B4" s="239"/>
      <c r="C4" s="98" t="s">
        <v>43</v>
      </c>
      <c r="D4" s="324" t="s">
        <v>131</v>
      </c>
      <c r="E4" s="325"/>
      <c r="F4" s="326"/>
      <c r="G4" s="92" t="s">
        <v>145</v>
      </c>
      <c r="H4" s="327" t="s">
        <v>44</v>
      </c>
      <c r="I4" s="328"/>
      <c r="J4" s="329"/>
      <c r="K4" s="92" t="s">
        <v>145</v>
      </c>
      <c r="L4" s="327" t="s">
        <v>132</v>
      </c>
      <c r="M4" s="328"/>
      <c r="N4" s="329"/>
      <c r="O4" s="100" t="s">
        <v>145</v>
      </c>
      <c r="P4" s="319" t="s">
        <v>133</v>
      </c>
      <c r="Q4" s="320"/>
      <c r="R4" s="321"/>
      <c r="S4" s="100" t="s">
        <v>145</v>
      </c>
      <c r="T4" s="319" t="s">
        <v>97</v>
      </c>
      <c r="U4" s="320"/>
      <c r="V4" s="321"/>
    </row>
    <row r="5" spans="1:23" ht="18.75" customHeight="1">
      <c r="A5" s="274" t="s">
        <v>9</v>
      </c>
      <c r="B5" s="275" t="s">
        <v>10</v>
      </c>
      <c r="C5" s="276" t="s">
        <v>72</v>
      </c>
      <c r="D5" s="277" t="s">
        <v>46</v>
      </c>
      <c r="E5" s="278" t="s">
        <v>47</v>
      </c>
      <c r="F5" s="277" t="s">
        <v>48</v>
      </c>
      <c r="G5" s="279" t="s">
        <v>146</v>
      </c>
      <c r="H5" s="277" t="s">
        <v>46</v>
      </c>
      <c r="I5" s="277" t="s">
        <v>47</v>
      </c>
      <c r="J5" s="277" t="s">
        <v>48</v>
      </c>
      <c r="K5" s="279" t="s">
        <v>146</v>
      </c>
      <c r="L5" s="277" t="s">
        <v>46</v>
      </c>
      <c r="M5" s="277" t="s">
        <v>47</v>
      </c>
      <c r="N5" s="277" t="s">
        <v>48</v>
      </c>
      <c r="O5" s="280" t="s">
        <v>146</v>
      </c>
      <c r="P5" s="281" t="s">
        <v>46</v>
      </c>
      <c r="Q5" s="281" t="s">
        <v>47</v>
      </c>
      <c r="R5" s="282" t="s">
        <v>48</v>
      </c>
      <c r="S5" s="280" t="s">
        <v>146</v>
      </c>
      <c r="T5" s="281" t="s">
        <v>46</v>
      </c>
      <c r="U5" s="281" t="s">
        <v>47</v>
      </c>
      <c r="V5" s="282" t="s">
        <v>48</v>
      </c>
      <c r="W5" s="283"/>
    </row>
    <row r="6" spans="1:23" ht="15.75" customHeight="1">
      <c r="A6" s="284" t="s">
        <v>18</v>
      </c>
      <c r="B6" s="285"/>
      <c r="C6" s="286"/>
      <c r="D6" s="287" t="s">
        <v>49</v>
      </c>
      <c r="E6" s="288" t="s">
        <v>49</v>
      </c>
      <c r="F6" s="287" t="s">
        <v>50</v>
      </c>
      <c r="G6" s="289"/>
      <c r="H6" s="287" t="s">
        <v>49</v>
      </c>
      <c r="I6" s="288" t="s">
        <v>49</v>
      </c>
      <c r="J6" s="287" t="s">
        <v>50</v>
      </c>
      <c r="K6" s="289"/>
      <c r="L6" s="287" t="s">
        <v>49</v>
      </c>
      <c r="M6" s="288" t="s">
        <v>49</v>
      </c>
      <c r="N6" s="287" t="s">
        <v>50</v>
      </c>
      <c r="O6" s="290"/>
      <c r="P6" s="291" t="s">
        <v>49</v>
      </c>
      <c r="Q6" s="291" t="s">
        <v>49</v>
      </c>
      <c r="R6" s="292" t="s">
        <v>15</v>
      </c>
      <c r="S6" s="290"/>
      <c r="T6" s="291" t="s">
        <v>49</v>
      </c>
      <c r="U6" s="291" t="s">
        <v>49</v>
      </c>
      <c r="V6" s="292" t="s">
        <v>15</v>
      </c>
      <c r="W6" s="283"/>
    </row>
    <row r="7" spans="1:23">
      <c r="A7" s="293">
        <v>1</v>
      </c>
      <c r="B7" s="203" t="s">
        <v>130</v>
      </c>
      <c r="C7" s="294">
        <f>G7+K7+O7</f>
        <v>0</v>
      </c>
      <c r="D7" s="295">
        <f t="shared" ref="D7:D17" si="0">H7+L7+P7</f>
        <v>0</v>
      </c>
      <c r="E7" s="296">
        <f t="shared" ref="E7:E19" si="1">I7+M7+Q7</f>
        <v>0</v>
      </c>
      <c r="F7" s="297" t="e">
        <f t="shared" ref="F7:F17" si="2">E7/D7*10</f>
        <v>#DIV/0!</v>
      </c>
      <c r="G7" s="298">
        <v>0</v>
      </c>
      <c r="H7" s="298"/>
      <c r="I7" s="299"/>
      <c r="J7" s="297" t="e">
        <f t="shared" ref="J7:J19" si="3">I7/H7*10</f>
        <v>#DIV/0!</v>
      </c>
      <c r="K7" s="298">
        <v>0</v>
      </c>
      <c r="L7" s="298"/>
      <c r="M7" s="299"/>
      <c r="N7" s="297" t="e">
        <f t="shared" ref="N7:N19" si="4">M7/L7*10</f>
        <v>#DIV/0!</v>
      </c>
      <c r="O7" s="292">
        <v>0</v>
      </c>
      <c r="P7" s="292"/>
      <c r="Q7" s="292"/>
      <c r="R7" s="297" t="e">
        <f t="shared" ref="R7:R19" si="5">Q7/P7*10</f>
        <v>#DIV/0!</v>
      </c>
      <c r="S7" s="292">
        <v>0</v>
      </c>
      <c r="T7" s="292"/>
      <c r="U7" s="292"/>
      <c r="V7" s="297" t="e">
        <f t="shared" ref="V7:V19" si="6">U7/T7*10</f>
        <v>#DIV/0!</v>
      </c>
      <c r="W7" s="283"/>
    </row>
    <row r="8" spans="1:23">
      <c r="A8" s="207">
        <v>2</v>
      </c>
      <c r="B8" s="204" t="s">
        <v>134</v>
      </c>
      <c r="C8" s="294">
        <f>G8+K8+O8</f>
        <v>1143.5</v>
      </c>
      <c r="D8" s="295">
        <f t="shared" si="0"/>
        <v>0</v>
      </c>
      <c r="E8" s="296">
        <f t="shared" si="1"/>
        <v>0</v>
      </c>
      <c r="F8" s="297" t="e">
        <f t="shared" si="2"/>
        <v>#DIV/0!</v>
      </c>
      <c r="G8" s="300">
        <v>631</v>
      </c>
      <c r="H8" s="300"/>
      <c r="I8" s="301"/>
      <c r="J8" s="297" t="e">
        <f t="shared" si="3"/>
        <v>#DIV/0!</v>
      </c>
      <c r="K8" s="300">
        <v>37</v>
      </c>
      <c r="L8" s="300"/>
      <c r="M8" s="301"/>
      <c r="N8" s="297" t="e">
        <f t="shared" si="4"/>
        <v>#DIV/0!</v>
      </c>
      <c r="O8" s="302">
        <v>475.5</v>
      </c>
      <c r="P8" s="295"/>
      <c r="Q8" s="295"/>
      <c r="R8" s="297" t="e">
        <f t="shared" si="5"/>
        <v>#DIV/0!</v>
      </c>
      <c r="S8" s="302">
        <v>0</v>
      </c>
      <c r="T8" s="295"/>
      <c r="U8" s="295"/>
      <c r="V8" s="297" t="e">
        <f t="shared" si="6"/>
        <v>#DIV/0!</v>
      </c>
      <c r="W8" s="283"/>
    </row>
    <row r="9" spans="1:23" ht="14.25" customHeight="1">
      <c r="A9" s="207">
        <v>3</v>
      </c>
      <c r="B9" s="204" t="s">
        <v>135</v>
      </c>
      <c r="C9" s="294">
        <f t="shared" ref="C9:C19" si="7">G9+K9+O9</f>
        <v>993.5</v>
      </c>
      <c r="D9" s="295">
        <f t="shared" si="0"/>
        <v>0</v>
      </c>
      <c r="E9" s="296">
        <f t="shared" si="1"/>
        <v>0</v>
      </c>
      <c r="F9" s="297" t="e">
        <f t="shared" si="2"/>
        <v>#DIV/0!</v>
      </c>
      <c r="G9" s="287">
        <v>939</v>
      </c>
      <c r="H9" s="300"/>
      <c r="I9" s="303"/>
      <c r="J9" s="297" t="e">
        <f t="shared" si="3"/>
        <v>#DIV/0!</v>
      </c>
      <c r="K9" s="287">
        <v>54.5</v>
      </c>
      <c r="L9" s="300"/>
      <c r="M9" s="301"/>
      <c r="N9" s="297" t="e">
        <f t="shared" si="4"/>
        <v>#DIV/0!</v>
      </c>
      <c r="O9" s="295">
        <v>0</v>
      </c>
      <c r="P9" s="295"/>
      <c r="Q9" s="302"/>
      <c r="R9" s="297" t="e">
        <f t="shared" si="5"/>
        <v>#DIV/0!</v>
      </c>
      <c r="S9" s="295">
        <v>0</v>
      </c>
      <c r="T9" s="295"/>
      <c r="U9" s="302"/>
      <c r="V9" s="297" t="e">
        <f t="shared" si="6"/>
        <v>#DIV/0!</v>
      </c>
      <c r="W9" s="283"/>
    </row>
    <row r="10" spans="1:23">
      <c r="A10" s="207">
        <v>4</v>
      </c>
      <c r="B10" s="204" t="s">
        <v>136</v>
      </c>
      <c r="C10" s="294">
        <f t="shared" si="7"/>
        <v>3277.7000000000003</v>
      </c>
      <c r="D10" s="295">
        <v>120</v>
      </c>
      <c r="E10" s="296">
        <v>360</v>
      </c>
      <c r="F10" s="297">
        <f t="shared" si="2"/>
        <v>30</v>
      </c>
      <c r="G10" s="292">
        <v>2342.8000000000002</v>
      </c>
      <c r="H10" s="292"/>
      <c r="I10" s="304"/>
      <c r="J10" s="297" t="e">
        <f t="shared" si="3"/>
        <v>#DIV/0!</v>
      </c>
      <c r="K10" s="292">
        <v>934.9</v>
      </c>
      <c r="L10" s="292">
        <v>120</v>
      </c>
      <c r="M10" s="288">
        <v>360</v>
      </c>
      <c r="N10" s="297">
        <f t="shared" si="4"/>
        <v>30</v>
      </c>
      <c r="O10" s="295">
        <v>0</v>
      </c>
      <c r="P10" s="295"/>
      <c r="Q10" s="295"/>
      <c r="R10" s="297" t="e">
        <f t="shared" si="5"/>
        <v>#DIV/0!</v>
      </c>
      <c r="S10" s="295">
        <v>0</v>
      </c>
      <c r="T10" s="295"/>
      <c r="U10" s="295"/>
      <c r="V10" s="297" t="e">
        <f t="shared" si="6"/>
        <v>#DIV/0!</v>
      </c>
      <c r="W10" s="283"/>
    </row>
    <row r="11" spans="1:23">
      <c r="A11" s="207">
        <v>5</v>
      </c>
      <c r="B11" s="204" t="s">
        <v>137</v>
      </c>
      <c r="C11" s="294">
        <f t="shared" si="7"/>
        <v>1245</v>
      </c>
      <c r="D11" s="295">
        <f t="shared" si="0"/>
        <v>60</v>
      </c>
      <c r="E11" s="296">
        <f t="shared" si="1"/>
        <v>152</v>
      </c>
      <c r="F11" s="297">
        <f t="shared" si="2"/>
        <v>25.333333333333332</v>
      </c>
      <c r="G11" s="282">
        <v>642</v>
      </c>
      <c r="H11" s="282"/>
      <c r="I11" s="299"/>
      <c r="J11" s="297" t="e">
        <f t="shared" si="3"/>
        <v>#DIV/0!</v>
      </c>
      <c r="K11" s="282">
        <v>441</v>
      </c>
      <c r="L11" s="282">
        <v>60</v>
      </c>
      <c r="M11" s="299">
        <v>152</v>
      </c>
      <c r="N11" s="297">
        <f t="shared" si="4"/>
        <v>25.333333333333332</v>
      </c>
      <c r="O11" s="295">
        <v>162</v>
      </c>
      <c r="P11" s="295"/>
      <c r="Q11" s="295"/>
      <c r="R11" s="297" t="e">
        <f t="shared" si="5"/>
        <v>#DIV/0!</v>
      </c>
      <c r="S11" s="295">
        <v>110</v>
      </c>
      <c r="T11" s="295"/>
      <c r="U11" s="295"/>
      <c r="V11" s="297" t="e">
        <f t="shared" si="6"/>
        <v>#DIV/0!</v>
      </c>
      <c r="W11" s="283"/>
    </row>
    <row r="12" spans="1:23">
      <c r="A12" s="207">
        <v>6</v>
      </c>
      <c r="B12" s="204" t="s">
        <v>138</v>
      </c>
      <c r="C12" s="294">
        <f t="shared" si="7"/>
        <v>1657</v>
      </c>
      <c r="D12" s="295">
        <f t="shared" si="0"/>
        <v>0</v>
      </c>
      <c r="E12" s="296">
        <f t="shared" si="1"/>
        <v>0</v>
      </c>
      <c r="F12" s="297" t="e">
        <f t="shared" si="2"/>
        <v>#DIV/0!</v>
      </c>
      <c r="G12" s="295">
        <v>1266</v>
      </c>
      <c r="H12" s="295"/>
      <c r="I12" s="301"/>
      <c r="J12" s="297" t="e">
        <f t="shared" si="3"/>
        <v>#DIV/0!</v>
      </c>
      <c r="K12" s="295">
        <v>0</v>
      </c>
      <c r="L12" s="295"/>
      <c r="M12" s="303"/>
      <c r="N12" s="297" t="e">
        <f t="shared" si="4"/>
        <v>#DIV/0!</v>
      </c>
      <c r="O12" s="295">
        <v>391</v>
      </c>
      <c r="P12" s="295"/>
      <c r="Q12" s="295"/>
      <c r="R12" s="297" t="e">
        <f t="shared" si="5"/>
        <v>#DIV/0!</v>
      </c>
      <c r="S12" s="295">
        <v>0</v>
      </c>
      <c r="T12" s="295"/>
      <c r="U12" s="295"/>
      <c r="V12" s="297" t="e">
        <f t="shared" si="6"/>
        <v>#DIV/0!</v>
      </c>
      <c r="W12" s="283"/>
    </row>
    <row r="13" spans="1:23">
      <c r="A13" s="207">
        <v>7</v>
      </c>
      <c r="B13" s="204" t="s">
        <v>139</v>
      </c>
      <c r="C13" s="294">
        <f t="shared" si="7"/>
        <v>850</v>
      </c>
      <c r="D13" s="295">
        <f t="shared" si="0"/>
        <v>10</v>
      </c>
      <c r="E13" s="296">
        <f t="shared" si="1"/>
        <v>32</v>
      </c>
      <c r="F13" s="297">
        <f t="shared" si="2"/>
        <v>32</v>
      </c>
      <c r="G13" s="295">
        <v>600</v>
      </c>
      <c r="H13" s="295"/>
      <c r="I13" s="301"/>
      <c r="J13" s="297" t="e">
        <f t="shared" si="3"/>
        <v>#DIV/0!</v>
      </c>
      <c r="K13" s="295">
        <v>100</v>
      </c>
      <c r="L13" s="295">
        <v>10</v>
      </c>
      <c r="M13" s="301">
        <v>32</v>
      </c>
      <c r="N13" s="297">
        <f t="shared" si="4"/>
        <v>32</v>
      </c>
      <c r="O13" s="295">
        <v>150</v>
      </c>
      <c r="P13" s="295"/>
      <c r="Q13" s="295"/>
      <c r="R13" s="297" t="e">
        <f t="shared" si="5"/>
        <v>#DIV/0!</v>
      </c>
      <c r="S13" s="295">
        <v>0</v>
      </c>
      <c r="T13" s="295"/>
      <c r="U13" s="295"/>
      <c r="V13" s="297" t="e">
        <f t="shared" si="6"/>
        <v>#DIV/0!</v>
      </c>
      <c r="W13" s="283"/>
    </row>
    <row r="14" spans="1:23">
      <c r="A14" s="207">
        <v>8</v>
      </c>
      <c r="B14" s="204" t="s">
        <v>140</v>
      </c>
      <c r="C14" s="294">
        <f t="shared" si="7"/>
        <v>514</v>
      </c>
      <c r="D14" s="295">
        <f t="shared" si="0"/>
        <v>22</v>
      </c>
      <c r="E14" s="296">
        <f t="shared" si="1"/>
        <v>70</v>
      </c>
      <c r="F14" s="297">
        <f t="shared" si="2"/>
        <v>31.818181818181817</v>
      </c>
      <c r="G14" s="292">
        <v>177</v>
      </c>
      <c r="H14" s="292"/>
      <c r="I14" s="288"/>
      <c r="J14" s="297" t="e">
        <f t="shared" si="3"/>
        <v>#DIV/0!</v>
      </c>
      <c r="K14" s="292">
        <v>187</v>
      </c>
      <c r="L14" s="292">
        <v>22</v>
      </c>
      <c r="M14" s="288">
        <v>70</v>
      </c>
      <c r="N14" s="297">
        <f t="shared" si="4"/>
        <v>31.818181818181817</v>
      </c>
      <c r="O14" s="295">
        <v>150</v>
      </c>
      <c r="P14" s="295"/>
      <c r="Q14" s="302"/>
      <c r="R14" s="297" t="e">
        <f t="shared" si="5"/>
        <v>#DIV/0!</v>
      </c>
      <c r="S14" s="295">
        <v>0</v>
      </c>
      <c r="T14" s="295"/>
      <c r="U14" s="302"/>
      <c r="V14" s="297" t="e">
        <f t="shared" si="6"/>
        <v>#DIV/0!</v>
      </c>
      <c r="W14" s="283"/>
    </row>
    <row r="15" spans="1:23">
      <c r="A15" s="207">
        <v>9</v>
      </c>
      <c r="B15" s="204" t="s">
        <v>141</v>
      </c>
      <c r="C15" s="294">
        <f t="shared" si="7"/>
        <v>478</v>
      </c>
      <c r="D15" s="295">
        <f t="shared" si="0"/>
        <v>25</v>
      </c>
      <c r="E15" s="296">
        <f t="shared" si="1"/>
        <v>80</v>
      </c>
      <c r="F15" s="297">
        <f t="shared" si="2"/>
        <v>32</v>
      </c>
      <c r="G15" s="282">
        <v>248</v>
      </c>
      <c r="H15" s="282"/>
      <c r="I15" s="299"/>
      <c r="J15" s="297" t="e">
        <f t="shared" si="3"/>
        <v>#DIV/0!</v>
      </c>
      <c r="K15" s="282">
        <v>48</v>
      </c>
      <c r="L15" s="282">
        <v>25</v>
      </c>
      <c r="M15" s="299">
        <v>80</v>
      </c>
      <c r="N15" s="297">
        <f t="shared" si="4"/>
        <v>32</v>
      </c>
      <c r="O15" s="295">
        <v>182</v>
      </c>
      <c r="P15" s="295"/>
      <c r="Q15" s="302"/>
      <c r="R15" s="297" t="e">
        <f t="shared" si="5"/>
        <v>#DIV/0!</v>
      </c>
      <c r="S15" s="295">
        <v>0</v>
      </c>
      <c r="T15" s="295"/>
      <c r="U15" s="302"/>
      <c r="V15" s="297" t="e">
        <f t="shared" si="6"/>
        <v>#DIV/0!</v>
      </c>
      <c r="W15" s="283"/>
    </row>
    <row r="16" spans="1:23" ht="14.25" customHeight="1">
      <c r="A16" s="207">
        <v>10</v>
      </c>
      <c r="B16" s="204" t="s">
        <v>142</v>
      </c>
      <c r="C16" s="294">
        <f t="shared" si="7"/>
        <v>800</v>
      </c>
      <c r="D16" s="295">
        <f t="shared" si="0"/>
        <v>0</v>
      </c>
      <c r="E16" s="296">
        <f t="shared" si="1"/>
        <v>0</v>
      </c>
      <c r="F16" s="297" t="e">
        <f t="shared" si="2"/>
        <v>#DIV/0!</v>
      </c>
      <c r="G16" s="295">
        <v>680</v>
      </c>
      <c r="H16" s="295"/>
      <c r="I16" s="301"/>
      <c r="J16" s="297" t="e">
        <f t="shared" si="3"/>
        <v>#DIV/0!</v>
      </c>
      <c r="K16" s="295">
        <v>120</v>
      </c>
      <c r="L16" s="295"/>
      <c r="M16" s="301"/>
      <c r="N16" s="297" t="e">
        <f t="shared" si="4"/>
        <v>#DIV/0!</v>
      </c>
      <c r="O16" s="295">
        <v>0</v>
      </c>
      <c r="P16" s="295"/>
      <c r="Q16" s="295"/>
      <c r="R16" s="297" t="e">
        <f t="shared" si="5"/>
        <v>#DIV/0!</v>
      </c>
      <c r="S16" s="295">
        <v>0</v>
      </c>
      <c r="T16" s="295"/>
      <c r="U16" s="295"/>
      <c r="V16" s="297" t="e">
        <f t="shared" si="6"/>
        <v>#DIV/0!</v>
      </c>
      <c r="W16" s="283"/>
    </row>
    <row r="17" spans="1:23">
      <c r="A17" s="207">
        <v>11</v>
      </c>
      <c r="B17" s="204" t="s">
        <v>143</v>
      </c>
      <c r="C17" s="294">
        <f t="shared" si="7"/>
        <v>2133</v>
      </c>
      <c r="D17" s="295">
        <f t="shared" si="0"/>
        <v>110</v>
      </c>
      <c r="E17" s="296">
        <f t="shared" si="1"/>
        <v>393</v>
      </c>
      <c r="F17" s="297">
        <f t="shared" si="2"/>
        <v>35.727272727272727</v>
      </c>
      <c r="G17" s="282">
        <v>1163</v>
      </c>
      <c r="H17" s="282"/>
      <c r="I17" s="299"/>
      <c r="J17" s="297" t="e">
        <f t="shared" si="3"/>
        <v>#DIV/0!</v>
      </c>
      <c r="K17" s="282">
        <v>574</v>
      </c>
      <c r="L17" s="282">
        <v>110</v>
      </c>
      <c r="M17" s="299">
        <v>393</v>
      </c>
      <c r="N17" s="297">
        <f t="shared" si="4"/>
        <v>35.727272727272727</v>
      </c>
      <c r="O17" s="295">
        <v>396</v>
      </c>
      <c r="P17" s="295"/>
      <c r="Q17" s="295"/>
      <c r="R17" s="297" t="e">
        <f t="shared" si="5"/>
        <v>#DIV/0!</v>
      </c>
      <c r="S17" s="295">
        <v>315</v>
      </c>
      <c r="T17" s="295"/>
      <c r="U17" s="295"/>
      <c r="V17" s="297" t="e">
        <f t="shared" si="6"/>
        <v>#DIV/0!</v>
      </c>
      <c r="W17" s="283"/>
    </row>
    <row r="18" spans="1:23" ht="14.25" customHeight="1">
      <c r="A18" s="207">
        <v>12</v>
      </c>
      <c r="B18" s="204" t="s">
        <v>147</v>
      </c>
      <c r="C18" s="294">
        <f t="shared" si="7"/>
        <v>312.89999999999998</v>
      </c>
      <c r="D18" s="295">
        <f>H18+L18+P18</f>
        <v>0</v>
      </c>
      <c r="E18" s="296">
        <f t="shared" si="1"/>
        <v>0</v>
      </c>
      <c r="F18" s="297" t="e">
        <f>E18/D18*10</f>
        <v>#DIV/0!</v>
      </c>
      <c r="G18" s="295">
        <v>205.6</v>
      </c>
      <c r="H18" s="295"/>
      <c r="I18" s="301"/>
      <c r="J18" s="297" t="e">
        <f t="shared" si="3"/>
        <v>#DIV/0!</v>
      </c>
      <c r="K18" s="295">
        <v>0</v>
      </c>
      <c r="L18" s="295"/>
      <c r="M18" s="301"/>
      <c r="N18" s="297" t="e">
        <f t="shared" si="4"/>
        <v>#DIV/0!</v>
      </c>
      <c r="O18" s="295">
        <v>107.3</v>
      </c>
      <c r="P18" s="295"/>
      <c r="Q18" s="295"/>
      <c r="R18" s="297" t="e">
        <f t="shared" si="5"/>
        <v>#DIV/0!</v>
      </c>
      <c r="S18" s="295">
        <v>0</v>
      </c>
      <c r="T18" s="295"/>
      <c r="U18" s="295"/>
      <c r="V18" s="297" t="e">
        <f t="shared" si="6"/>
        <v>#DIV/0!</v>
      </c>
      <c r="W18" s="283"/>
    </row>
    <row r="19" spans="1:23" ht="14.25" customHeight="1">
      <c r="A19" s="207">
        <v>13</v>
      </c>
      <c r="B19" s="205" t="s">
        <v>148</v>
      </c>
      <c r="C19" s="294">
        <f t="shared" si="7"/>
        <v>0</v>
      </c>
      <c r="D19" s="295">
        <f>H19+L19+P19</f>
        <v>0</v>
      </c>
      <c r="E19" s="296">
        <f t="shared" si="1"/>
        <v>0</v>
      </c>
      <c r="F19" s="297" t="e">
        <f>E19/D19*10</f>
        <v>#DIV/0!</v>
      </c>
      <c r="G19" s="282">
        <v>0</v>
      </c>
      <c r="H19" s="282"/>
      <c r="I19" s="299"/>
      <c r="J19" s="297" t="e">
        <f t="shared" si="3"/>
        <v>#DIV/0!</v>
      </c>
      <c r="K19" s="282">
        <v>0</v>
      </c>
      <c r="L19" s="282"/>
      <c r="M19" s="299"/>
      <c r="N19" s="297" t="e">
        <f t="shared" si="4"/>
        <v>#DIV/0!</v>
      </c>
      <c r="O19" s="295">
        <v>0</v>
      </c>
      <c r="P19" s="295"/>
      <c r="Q19" s="295"/>
      <c r="R19" s="297" t="e">
        <f t="shared" si="5"/>
        <v>#DIV/0!</v>
      </c>
      <c r="S19" s="295">
        <v>0</v>
      </c>
      <c r="T19" s="295"/>
      <c r="U19" s="295"/>
      <c r="V19" s="297" t="e">
        <f t="shared" si="6"/>
        <v>#DIV/0!</v>
      </c>
      <c r="W19" s="283"/>
    </row>
    <row r="20" spans="1:23" ht="14.25" customHeight="1">
      <c r="A20" s="207"/>
      <c r="B20" s="204"/>
      <c r="C20" s="294"/>
      <c r="D20" s="295"/>
      <c r="E20" s="296"/>
      <c r="F20" s="297"/>
      <c r="G20" s="295"/>
      <c r="H20" s="295"/>
      <c r="I20" s="300"/>
      <c r="J20" s="300"/>
      <c r="K20" s="295"/>
      <c r="L20" s="295"/>
      <c r="M20" s="300"/>
      <c r="N20" s="305"/>
      <c r="O20" s="295"/>
      <c r="P20" s="295"/>
      <c r="Q20" s="295"/>
      <c r="R20" s="302"/>
      <c r="S20" s="295"/>
      <c r="T20" s="295"/>
      <c r="U20" s="295"/>
      <c r="V20" s="302"/>
      <c r="W20" s="283"/>
    </row>
    <row r="21" spans="1:23" ht="14.25" customHeight="1">
      <c r="A21" s="207"/>
      <c r="B21" s="204"/>
      <c r="C21" s="281"/>
      <c r="D21" s="282"/>
      <c r="E21" s="306"/>
      <c r="F21" s="297"/>
      <c r="G21" s="295"/>
      <c r="H21" s="295"/>
      <c r="I21" s="301"/>
      <c r="J21" s="305"/>
      <c r="K21" s="295"/>
      <c r="L21" s="295"/>
      <c r="M21" s="301"/>
      <c r="N21" s="305"/>
      <c r="O21" s="295"/>
      <c r="P21" s="295"/>
      <c r="Q21" s="307"/>
      <c r="R21" s="302"/>
      <c r="S21" s="295"/>
      <c r="T21" s="295"/>
      <c r="U21" s="307"/>
      <c r="V21" s="302"/>
      <c r="W21" s="283"/>
    </row>
    <row r="22" spans="1:23" ht="14.25" customHeight="1">
      <c r="A22" s="27"/>
      <c r="B22" s="32"/>
      <c r="C22" s="237"/>
      <c r="D22" s="229"/>
      <c r="E22" s="243"/>
      <c r="F22" s="246"/>
      <c r="G22" s="229"/>
      <c r="H22" s="229"/>
      <c r="I22" s="240"/>
      <c r="J22" s="112"/>
      <c r="K22" s="229"/>
      <c r="L22" s="229"/>
      <c r="M22" s="273"/>
      <c r="N22" s="251"/>
      <c r="O22" s="229"/>
      <c r="P22" s="229"/>
      <c r="Q22" s="244"/>
      <c r="R22" s="241"/>
      <c r="S22" s="229"/>
      <c r="T22" s="229"/>
      <c r="U22" s="244"/>
      <c r="V22" s="241"/>
    </row>
    <row r="23" spans="1:23" ht="14.25" customHeight="1">
      <c r="A23" s="27"/>
      <c r="B23" s="32"/>
      <c r="C23" s="237"/>
      <c r="D23" s="229"/>
      <c r="E23" s="243"/>
      <c r="F23" s="246"/>
      <c r="G23" s="229"/>
      <c r="H23" s="229"/>
      <c r="I23" s="240"/>
      <c r="J23" s="112"/>
      <c r="K23" s="229"/>
      <c r="L23" s="229"/>
      <c r="M23" s="273"/>
      <c r="N23" s="251"/>
      <c r="O23" s="229"/>
      <c r="P23" s="229"/>
      <c r="Q23" s="244"/>
      <c r="R23" s="241"/>
      <c r="S23" s="229"/>
      <c r="T23" s="229"/>
      <c r="U23" s="244"/>
      <c r="V23" s="241"/>
    </row>
    <row r="24" spans="1:23" ht="14.25" customHeight="1">
      <c r="A24" s="27"/>
      <c r="B24" s="32"/>
      <c r="C24" s="237"/>
      <c r="D24" s="229"/>
      <c r="E24" s="243"/>
      <c r="F24" s="246"/>
      <c r="G24" s="229"/>
      <c r="H24" s="229"/>
      <c r="I24" s="240"/>
      <c r="J24" s="112"/>
      <c r="K24" s="229"/>
      <c r="L24" s="229"/>
      <c r="M24" s="273"/>
      <c r="N24" s="251"/>
      <c r="O24" s="229"/>
      <c r="P24" s="229"/>
      <c r="Q24" s="244"/>
      <c r="R24" s="241"/>
      <c r="S24" s="229"/>
      <c r="T24" s="229"/>
      <c r="U24" s="244"/>
      <c r="V24" s="241"/>
    </row>
    <row r="25" spans="1:23" ht="14.25" customHeight="1">
      <c r="A25" s="27"/>
      <c r="B25" s="32"/>
      <c r="C25" s="237"/>
      <c r="D25" s="229"/>
      <c r="E25" s="243"/>
      <c r="F25" s="246"/>
      <c r="G25" s="229"/>
      <c r="H25" s="229"/>
      <c r="I25" s="240"/>
      <c r="J25" s="112"/>
      <c r="K25" s="229"/>
      <c r="L25" s="229"/>
      <c r="M25" s="273"/>
      <c r="N25" s="251"/>
      <c r="O25" s="229"/>
      <c r="P25" s="229"/>
      <c r="Q25" s="244"/>
      <c r="R25" s="241"/>
      <c r="S25" s="229"/>
      <c r="T25" s="229"/>
      <c r="U25" s="244"/>
      <c r="V25" s="241"/>
    </row>
    <row r="26" spans="1:23" ht="15" customHeight="1">
      <c r="A26" s="27"/>
      <c r="B26" s="32"/>
      <c r="C26" s="237"/>
      <c r="D26" s="229"/>
      <c r="E26" s="250"/>
      <c r="F26" s="246"/>
      <c r="G26" s="229"/>
      <c r="H26" s="229"/>
      <c r="I26" s="240"/>
      <c r="J26" s="240"/>
      <c r="K26" s="229"/>
      <c r="L26" s="229"/>
      <c r="M26" s="240"/>
      <c r="N26" s="251"/>
      <c r="O26" s="229"/>
      <c r="P26" s="229"/>
      <c r="Q26" s="244"/>
      <c r="R26" s="241"/>
      <c r="S26" s="229"/>
      <c r="T26" s="229"/>
      <c r="U26" s="244"/>
      <c r="V26" s="241"/>
    </row>
    <row r="27" spans="1:23" ht="15" customHeight="1">
      <c r="A27" s="27"/>
      <c r="B27" s="60"/>
      <c r="C27" s="149"/>
      <c r="D27" s="149"/>
      <c r="E27" s="149"/>
      <c r="F27" s="246"/>
      <c r="G27" s="229"/>
      <c r="H27" s="247"/>
      <c r="I27" s="241"/>
      <c r="J27" s="251"/>
      <c r="K27" s="229"/>
      <c r="L27" s="247"/>
      <c r="M27" s="241"/>
      <c r="N27" s="251"/>
      <c r="O27" s="248"/>
      <c r="P27" s="248"/>
      <c r="Q27" s="249"/>
      <c r="R27" s="241"/>
      <c r="S27" s="248"/>
      <c r="T27" s="248"/>
      <c r="U27" s="249"/>
      <c r="V27" s="241"/>
    </row>
    <row r="28" spans="1:23">
      <c r="A28" s="27"/>
      <c r="B28" s="32"/>
      <c r="C28" s="237"/>
      <c r="D28" s="229"/>
      <c r="E28" s="250"/>
      <c r="F28" s="246"/>
      <c r="G28" s="229"/>
      <c r="H28" s="229"/>
      <c r="I28" s="245"/>
      <c r="J28" s="251"/>
      <c r="K28" s="247"/>
      <c r="L28" s="229"/>
      <c r="M28" s="245"/>
      <c r="N28" s="251"/>
      <c r="O28" s="247"/>
      <c r="P28" s="229"/>
      <c r="Q28" s="249"/>
      <c r="R28" s="241"/>
      <c r="S28" s="247"/>
      <c r="T28" s="229"/>
      <c r="U28" s="249"/>
      <c r="V28" s="241"/>
    </row>
    <row r="29" spans="1:23">
      <c r="A29" s="27"/>
      <c r="B29" s="32"/>
      <c r="C29" s="237"/>
      <c r="D29" s="229"/>
      <c r="E29" s="243"/>
      <c r="F29" s="246"/>
      <c r="G29" s="229"/>
      <c r="H29" s="229"/>
      <c r="I29" s="272"/>
      <c r="J29" s="112"/>
      <c r="K29" s="229"/>
      <c r="L29" s="229"/>
      <c r="M29" s="245"/>
      <c r="N29" s="251"/>
      <c r="O29" s="247"/>
      <c r="P29" s="229"/>
      <c r="Q29" s="244"/>
      <c r="R29" s="241"/>
      <c r="S29" s="247"/>
      <c r="T29" s="229"/>
      <c r="U29" s="244"/>
      <c r="V29" s="241"/>
    </row>
    <row r="30" spans="1:23">
      <c r="A30" s="27"/>
      <c r="B30" s="60" t="s">
        <v>144</v>
      </c>
      <c r="C30" s="160">
        <f>SUM(C7:C29)</f>
        <v>13404.6</v>
      </c>
      <c r="D30" s="160">
        <f>SUM(D7:D29)</f>
        <v>347</v>
      </c>
      <c r="E30" s="160">
        <f>SUM(E7:E29)</f>
        <v>1087</v>
      </c>
      <c r="F30" s="246">
        <f t="shared" ref="F30" si="8">E30/D30*10</f>
        <v>31.325648414985594</v>
      </c>
      <c r="G30" s="247">
        <f>SUM(G7:G29)</f>
        <v>8894.4</v>
      </c>
      <c r="H30" s="247">
        <f>SUM(H7:H29)</f>
        <v>0</v>
      </c>
      <c r="I30" s="241">
        <f>SUM(I7:I29)</f>
        <v>0</v>
      </c>
      <c r="J30" s="246" t="e">
        <f t="shared" ref="J30" si="9">I30/H30*10</f>
        <v>#DIV/0!</v>
      </c>
      <c r="K30" s="247">
        <f>SUM(K7:K29)</f>
        <v>2496.4</v>
      </c>
      <c r="L30" s="247">
        <f>SUM(L7:L29)</f>
        <v>347</v>
      </c>
      <c r="M30" s="241">
        <f>SUM(M7:M29)</f>
        <v>1087</v>
      </c>
      <c r="N30" s="246">
        <f t="shared" ref="N30" si="10">M30/L30*10</f>
        <v>31.325648414985594</v>
      </c>
      <c r="O30" s="248">
        <f>SUM(O7:O29)</f>
        <v>2013.8</v>
      </c>
      <c r="P30" s="248">
        <f>SUM(P7:P29)</f>
        <v>0</v>
      </c>
      <c r="Q30" s="249">
        <f>SUM(Q7:Q29)</f>
        <v>0</v>
      </c>
      <c r="R30" s="246" t="e">
        <f t="shared" ref="R30" si="11">Q30/P30*10</f>
        <v>#DIV/0!</v>
      </c>
      <c r="S30" s="248">
        <f>SUM(S7:S29)</f>
        <v>425</v>
      </c>
      <c r="T30" s="248">
        <f>SUM(T7:T29)</f>
        <v>0</v>
      </c>
      <c r="U30" s="249">
        <f>SUM(U7:U29)</f>
        <v>0</v>
      </c>
      <c r="V30" s="246" t="e">
        <f t="shared" ref="V30" si="12">U30/T30*10</f>
        <v>#DIV/0!</v>
      </c>
    </row>
    <row r="31" spans="1:23">
      <c r="A31" s="27"/>
      <c r="B31" s="60"/>
      <c r="C31" s="162"/>
      <c r="D31" s="252"/>
      <c r="E31" s="253"/>
      <c r="F31" s="246"/>
      <c r="G31" s="254"/>
      <c r="H31" s="119"/>
      <c r="I31" s="255"/>
      <c r="J31" s="251"/>
      <c r="K31" s="254"/>
      <c r="L31" s="254"/>
      <c r="M31" s="256"/>
      <c r="N31" s="251"/>
      <c r="O31" s="247"/>
      <c r="P31" s="229"/>
      <c r="Q31" s="249"/>
      <c r="R31" s="242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9" workbookViewId="0">
      <selection activeCell="N19" sqref="N19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</row>
    <row r="2" spans="1:14">
      <c r="A2" s="332" t="s">
        <v>114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>
      <c r="A3" s="333" t="s">
        <v>165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1:14" ht="15.75">
      <c r="A4" s="2">
        <v>20</v>
      </c>
      <c r="B4" s="3"/>
      <c r="C4" s="213" t="s">
        <v>1</v>
      </c>
      <c r="D4" s="213" t="s">
        <v>2</v>
      </c>
      <c r="E4" s="334" t="s">
        <v>3</v>
      </c>
      <c r="F4" s="335"/>
      <c r="G4" s="70" t="s">
        <v>4</v>
      </c>
      <c r="H4" s="334" t="s">
        <v>5</v>
      </c>
      <c r="I4" s="335"/>
      <c r="J4" s="214" t="s">
        <v>104</v>
      </c>
      <c r="K4" s="70" t="s">
        <v>6</v>
      </c>
      <c r="L4" s="213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30" t="s">
        <v>12</v>
      </c>
      <c r="F5" s="331"/>
      <c r="G5" s="73" t="s">
        <v>13</v>
      </c>
      <c r="H5" s="330" t="s">
        <v>14</v>
      </c>
      <c r="I5" s="331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2" t="s">
        <v>19</v>
      </c>
      <c r="D6" s="212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2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5">
        <f>E7</f>
        <v>131</v>
      </c>
      <c r="E7" s="76">
        <f>уборка1!D7+уборка1!H7+уборка1!P7+уборка1!T7+уборка2!D7+уборка2!H7+уборка2!L7+уборка2!P7+уборка2!T7+уборка2!Z7</f>
        <v>131</v>
      </c>
      <c r="F7" s="312">
        <v>95</v>
      </c>
      <c r="G7" s="80">
        <f t="shared" ref="G7:G31" si="0">E7/C7*100</f>
        <v>16.603295310519645</v>
      </c>
      <c r="H7" s="80">
        <f>уборка1!E7+уборка1!I7+уборка1!Q7+уборка1!U7+уборка2!E7+уборка2!I7+уборка2!M7+уборка2!Q7+уборка2!U7+уборка2!AA7</f>
        <v>309.89999999999998</v>
      </c>
      <c r="I7" s="80">
        <v>221.3</v>
      </c>
      <c r="J7" s="80">
        <v>24.3</v>
      </c>
      <c r="K7" s="85">
        <f>H7/E7*10</f>
        <v>23.656488549618317</v>
      </c>
      <c r="L7" s="86">
        <v>10</v>
      </c>
      <c r="M7" s="90"/>
      <c r="N7" s="80">
        <f t="shared" ref="N7:N31" si="1">F7/L7</f>
        <v>9.5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2">E8</f>
        <v>0</v>
      </c>
      <c r="E8" s="76">
        <f>уборка1!D8+уборка1!H8+уборка1!P8+уборка1!T8+уборка2!D8+уборка2!H8+уборка2!L8+уборка2!P8+уборка2!T8+уборка2!Z8</f>
        <v>0</v>
      </c>
      <c r="F8" s="80"/>
      <c r="G8" s="80">
        <f t="shared" si="0"/>
        <v>0</v>
      </c>
      <c r="H8" s="80">
        <f>уборка1!E8+уборка1!I8+уборка1!Q8+уборка1!U8+уборка2!E8+уборка2!I8+уборка2!M8+уборка2!Q8+уборка2!U8+уборка2!AA8</f>
        <v>0</v>
      </c>
      <c r="I8" s="80"/>
      <c r="J8" s="80" t="e">
        <f t="shared" ref="J8:J31" si="3">I8/F8*10</f>
        <v>#DIV/0!</v>
      </c>
      <c r="K8" s="85" t="e">
        <f t="shared" ref="K8:K31" si="4">H8/E8*10</f>
        <v>#DIV/0!</v>
      </c>
      <c r="L8" s="86"/>
      <c r="M8" s="90"/>
      <c r="N8" s="80" t="e">
        <f t="shared" si="1"/>
        <v>#DIV/0!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5">
        <f t="shared" si="2"/>
        <v>0</v>
      </c>
      <c r="E9" s="76">
        <f>уборка1!D9+уборка1!H9+уборка1!P9+уборка1!T9+уборка2!D9+уборка2!H9+уборка2!L9+уборка2!P9+уборка2!T9+уборка2!Z9</f>
        <v>0</v>
      </c>
      <c r="F9" s="133"/>
      <c r="G9" s="80">
        <f t="shared" si="0"/>
        <v>0</v>
      </c>
      <c r="H9" s="80">
        <f>уборка1!E9+уборка1!I9+уборка1!Q9+уборка1!U9+уборка2!E9+уборка2!I9+уборка2!M9+уборка2!Q9+уборка2!U9+уборка2!AA9</f>
        <v>0</v>
      </c>
      <c r="I9" s="80"/>
      <c r="J9" s="80" t="e">
        <f t="shared" si="3"/>
        <v>#DIV/0!</v>
      </c>
      <c r="K9" s="85" t="e">
        <f t="shared" si="4"/>
        <v>#DIV/0!</v>
      </c>
      <c r="L9" s="86"/>
      <c r="M9" s="310"/>
      <c r="N9" s="80" t="e">
        <f t="shared" si="1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2"/>
        <v>265</v>
      </c>
      <c r="E10" s="76">
        <f>уборка1!D10+уборка1!H10+уборка1!P10+уборка1!T10+уборка2!D10+уборка2!H10+уборка2!L10+уборка2!P10+уборка2!T10+уборка2!Z10</f>
        <v>265</v>
      </c>
      <c r="F10" s="80"/>
      <c r="G10" s="80">
        <f t="shared" si="0"/>
        <v>7.027313709891275</v>
      </c>
      <c r="H10" s="80">
        <f>уборка1!E10+уборка1!I10+уборка1!Q10+уборка1!U10+уборка2!E10+уборка2!I10+уборка2!M10+уборка2!Q10+уборка2!U10+уборка2!AA10</f>
        <v>928</v>
      </c>
      <c r="I10" s="80"/>
      <c r="J10" s="80" t="e">
        <f t="shared" si="3"/>
        <v>#DIV/0!</v>
      </c>
      <c r="K10" s="85">
        <f t="shared" si="4"/>
        <v>35.018867924528301</v>
      </c>
      <c r="L10" s="86"/>
      <c r="M10" s="309"/>
      <c r="N10" s="80" t="e">
        <f t="shared" si="1"/>
        <v>#DIV/0!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2"/>
        <v>288</v>
      </c>
      <c r="E11" s="76">
        <f>уборка1!D11+уборка1!H11+уборка1!P11+уборка1!T11+уборка2!D11+уборка2!H11+уборка2!L11+уборка2!P11+уборка2!T11+уборка2!Z11</f>
        <v>288</v>
      </c>
      <c r="F11" s="80"/>
      <c r="G11" s="80">
        <f t="shared" si="0"/>
        <v>5.540592535590612</v>
      </c>
      <c r="H11" s="80">
        <f>уборка1!E11+уборка1!I11+уборка1!Q11+уборка1!U11+уборка2!E11+уборка2!I11+уборка2!M11+уборка2!Q11+уборка2!U11+уборка2!AA11</f>
        <v>1534</v>
      </c>
      <c r="I11" s="80"/>
      <c r="J11" s="80" t="e">
        <f t="shared" si="3"/>
        <v>#DIV/0!</v>
      </c>
      <c r="K11" s="85">
        <f t="shared" si="4"/>
        <v>53.263888888888893</v>
      </c>
      <c r="L11" s="86"/>
      <c r="M11" s="90"/>
      <c r="N11" s="80" t="e">
        <f t="shared" si="1"/>
        <v>#DIV/0!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2"/>
        <v>4060</v>
      </c>
      <c r="E12" s="76">
        <f>уборка1!D12+уборка1!H12+уборка1!P12+уборка1!T12+уборка2!D12+уборка2!H12+уборка2!L12+уборка2!P12+уборка2!T12+уборка2!Z12</f>
        <v>4060</v>
      </c>
      <c r="F12" s="133">
        <v>432</v>
      </c>
      <c r="G12" s="80">
        <f t="shared" si="0"/>
        <v>17.275860601676523</v>
      </c>
      <c r="H12" s="80">
        <f>уборка1!E12+уборка1!I12+уборка1!Q12+уборка1!U12+уборка2!E12+уборка2!I12+уборка2!M12+уборка2!Q12+уборка2!U12+уборка2!AA12</f>
        <v>16579.5</v>
      </c>
      <c r="I12" s="80">
        <v>1434.2</v>
      </c>
      <c r="J12" s="80">
        <f t="shared" si="3"/>
        <v>33.199074074074076</v>
      </c>
      <c r="K12" s="85">
        <f t="shared" si="4"/>
        <v>40.83620689655173</v>
      </c>
      <c r="L12" s="86">
        <v>26</v>
      </c>
      <c r="M12" s="81"/>
      <c r="N12" s="80">
        <f t="shared" si="1"/>
        <v>16.615384615384617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5">
        <f t="shared" si="2"/>
        <v>25</v>
      </c>
      <c r="E13" s="76">
        <f>уборка1!D13+уборка1!H13+уборка1!P13+уборка1!T13+уборка2!D13+уборка2!H13+уборка2!L13+уборка2!P13+уборка2!T13+уборка2!Z13</f>
        <v>25</v>
      </c>
      <c r="F13" s="80">
        <v>25</v>
      </c>
      <c r="G13" s="80">
        <f t="shared" si="0"/>
        <v>3.7257824143070044</v>
      </c>
      <c r="H13" s="80">
        <f>уборка1!E13+уборка1!I13+уборка1!Q13+уборка1!U13+уборка2!E13+уборка2!I13+уборка2!M13+уборка2!Q13+уборка2!U13+уборка2!AA13</f>
        <v>67</v>
      </c>
      <c r="I13" s="80">
        <v>67</v>
      </c>
      <c r="J13" s="80">
        <f t="shared" si="3"/>
        <v>26.8</v>
      </c>
      <c r="K13" s="85">
        <f t="shared" si="4"/>
        <v>26.8</v>
      </c>
      <c r="L13" s="86">
        <v>6</v>
      </c>
      <c r="M13" s="90"/>
      <c r="N13" s="80">
        <f t="shared" si="1"/>
        <v>4.166666666666667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6627</v>
      </c>
      <c r="D14" s="75">
        <f t="shared" si="2"/>
        <v>0</v>
      </c>
      <c r="E14" s="76">
        <f>уборка1!D14+уборка1!H14+уборка1!P14+уборка1!T14+уборка2!D14+уборка2!H14+уборка2!L14+уборка2!P14+уборка2!T14+уборка2!Z14</f>
        <v>0</v>
      </c>
      <c r="F14" s="80"/>
      <c r="G14" s="80">
        <f t="shared" si="0"/>
        <v>0</v>
      </c>
      <c r="H14" s="80">
        <f>уборка1!E14+уборка1!I14+уборка1!Q14+уборка1!U14+уборка2!E14+уборка2!I14+уборка2!M14+уборка2!Q14+уборка2!U14+уборка2!AA14</f>
        <v>0</v>
      </c>
      <c r="I14" s="80"/>
      <c r="J14" s="80" t="e">
        <f t="shared" si="3"/>
        <v>#DIV/0!</v>
      </c>
      <c r="K14" s="85" t="e">
        <f t="shared" si="4"/>
        <v>#DIV/0!</v>
      </c>
      <c r="L14" s="86"/>
      <c r="M14" s="90"/>
      <c r="N14" s="80" t="e">
        <f t="shared" si="1"/>
        <v>#DIV/0!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2"/>
        <v>0</v>
      </c>
      <c r="E15" s="76">
        <f>уборка1!D15+уборка1!H15+уборка1!P15+уборка1!T15+уборка2!D15+уборка2!H15+уборка2!L15+уборка2!P15+уборка2!T15+уборка2!Z15</f>
        <v>0</v>
      </c>
      <c r="F15" s="80"/>
      <c r="G15" s="80">
        <f t="shared" si="0"/>
        <v>0</v>
      </c>
      <c r="H15" s="80">
        <f>уборка1!E15+уборка1!I15+уборка1!Q15+уборка1!U15+уборка2!E15+уборка2!I15+уборка2!M15+уборка2!Q15+уборка2!U15+уборка2!AA15</f>
        <v>0</v>
      </c>
      <c r="I15" s="80"/>
      <c r="J15" s="80" t="e">
        <f t="shared" si="3"/>
        <v>#DIV/0!</v>
      </c>
      <c r="K15" s="85" t="e">
        <f t="shared" si="4"/>
        <v>#DIV/0!</v>
      </c>
      <c r="L15" s="86"/>
      <c r="M15" s="90"/>
      <c r="N15" s="80" t="e">
        <f t="shared" si="1"/>
        <v>#DIV/0!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7299</v>
      </c>
      <c r="D16" s="75">
        <f t="shared" si="2"/>
        <v>1593</v>
      </c>
      <c r="E16" s="76">
        <f>уборка1!D16+уборка1!H16+уборка1!P16+уборка1!T16+уборка2!D16+уборка2!H16+уборка2!L16+уборка2!P16+уборка2!T16+уборка2!Z16</f>
        <v>1593</v>
      </c>
      <c r="F16" s="76">
        <v>641</v>
      </c>
      <c r="G16" s="80">
        <f t="shared" si="0"/>
        <v>21.8249075215783</v>
      </c>
      <c r="H16" s="80">
        <f>уборка1!E16+уборка1!I16+уборка1!Q16+уборка1!U16+уборка2!E16+уборка2!I16+уборка2!M16+уборка2!Q16+уборка2!U16+уборка2!AA16</f>
        <v>7766.7</v>
      </c>
      <c r="I16" s="80">
        <v>3045.9</v>
      </c>
      <c r="J16" s="80">
        <f t="shared" si="3"/>
        <v>47.517940717628704</v>
      </c>
      <c r="K16" s="85">
        <f t="shared" si="4"/>
        <v>48.755178907721287</v>
      </c>
      <c r="L16" s="86">
        <v>40</v>
      </c>
      <c r="M16" s="90"/>
      <c r="N16" s="80">
        <f t="shared" si="1"/>
        <v>16.024999999999999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2"/>
        <v>75</v>
      </c>
      <c r="E17" s="76">
        <f>уборка1!D17+уборка1!H17+уборка1!P17+уборка1!T17+уборка2!D17+уборка2!H17+уборка2!L17+уборка2!P17+уборка2!T17+уборка2!Z17</f>
        <v>75</v>
      </c>
      <c r="F17" s="88"/>
      <c r="G17" s="80">
        <f t="shared" si="0"/>
        <v>2.1331058020477816</v>
      </c>
      <c r="H17" s="80">
        <f>уборка1!E17+уборка1!I17+уборка1!Q17+уборка1!U17+уборка2!E17+уборка2!I17+уборка2!M17+уборка2!Q17+уборка2!U17+уборка2!AA17</f>
        <v>313.89999999999998</v>
      </c>
      <c r="I17" s="80"/>
      <c r="J17" s="80" t="e">
        <f t="shared" si="3"/>
        <v>#DIV/0!</v>
      </c>
      <c r="K17" s="85">
        <f t="shared" si="4"/>
        <v>41.853333333333332</v>
      </c>
      <c r="L17" s="86"/>
      <c r="M17" s="90"/>
      <c r="N17" s="80" t="e">
        <f t="shared" si="1"/>
        <v>#DIV/0!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2"/>
        <v>0</v>
      </c>
      <c r="E18" s="76">
        <f>уборка1!D18+уборка1!H18+уборка1!P18+уборка1!T18+уборка2!D18+уборка2!H18+уборка2!L18+уборка2!P18+уборка2!T18+уборка2!Z18</f>
        <v>0</v>
      </c>
      <c r="F18" s="80"/>
      <c r="G18" s="80">
        <f t="shared" si="0"/>
        <v>0</v>
      </c>
      <c r="H18" s="80">
        <f>уборка1!E18+уборка1!I18+уборка1!Q18+уборка1!U18+уборка2!E18+уборка2!I18+уборка2!M18+уборка2!Q18+уборка2!U18+уборка2!AA18</f>
        <v>0</v>
      </c>
      <c r="I18" s="80"/>
      <c r="J18" s="80" t="e">
        <f t="shared" si="3"/>
        <v>#DIV/0!</v>
      </c>
      <c r="K18" s="85" t="e">
        <f t="shared" si="4"/>
        <v>#DIV/0!</v>
      </c>
      <c r="L18" s="308"/>
      <c r="M18" s="90"/>
      <c r="N18" s="80" t="e">
        <f t="shared" si="1"/>
        <v>#DIV/0!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2"/>
        <v>235</v>
      </c>
      <c r="E19" s="76">
        <f>уборка1!D19+уборка1!H19+уборка1!P19+уборка1!T19+уборка2!D19+уборка2!H19+уборка2!L19+уборка2!P19+уборка2!T19+уборка2!Z19</f>
        <v>235</v>
      </c>
      <c r="F19" s="80">
        <v>235</v>
      </c>
      <c r="G19" s="80">
        <f t="shared" si="0"/>
        <v>2.4199361548759137</v>
      </c>
      <c r="H19" s="80">
        <f>уборка1!E19+уборка1!I19+уборка1!Q19+уборка1!U19+уборка2!E19+уборка2!I19+уборка2!M19+уборка2!Q19+уборка2!U19+уборка2!AA19</f>
        <v>783.8</v>
      </c>
      <c r="I19" s="80">
        <v>783.8</v>
      </c>
      <c r="J19" s="80">
        <f t="shared" si="3"/>
        <v>33.353191489361706</v>
      </c>
      <c r="K19" s="85">
        <f t="shared" si="4"/>
        <v>33.353191489361706</v>
      </c>
      <c r="L19" s="308">
        <v>18</v>
      </c>
      <c r="M19" s="90"/>
      <c r="N19" s="80">
        <f t="shared" si="1"/>
        <v>13.055555555555555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2"/>
        <v>0</v>
      </c>
      <c r="E20" s="76">
        <f>уборка1!D20+уборка1!H20+уборка1!P20+уборка1!T20+уборка2!D20+уборка2!H20+уборка2!L20+уборка2!P20+уборка2!T20+уборка2!Z20</f>
        <v>0</v>
      </c>
      <c r="F20" s="80"/>
      <c r="G20" s="80">
        <f t="shared" si="0"/>
        <v>0</v>
      </c>
      <c r="H20" s="80">
        <f>уборка1!E20+уборка1!I20+уборка1!Q20+уборка1!U20+уборка2!E20+уборка2!I20+уборка2!M20+уборка2!Q20+уборка2!U20+уборка2!AA20</f>
        <v>0</v>
      </c>
      <c r="I20" s="80"/>
      <c r="J20" s="80" t="e">
        <f t="shared" si="3"/>
        <v>#DIV/0!</v>
      </c>
      <c r="K20" s="85" t="e">
        <f t="shared" si="4"/>
        <v>#DIV/0!</v>
      </c>
      <c r="L20" s="308"/>
      <c r="M20" s="90"/>
      <c r="N20" s="80" t="e">
        <f t="shared" si="1"/>
        <v>#DIV/0!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2"/>
        <v>0</v>
      </c>
      <c r="E21" s="76">
        <f>уборка1!D21+уборка1!H21+уборка1!P21+уборка1!T21+уборка2!D21+уборка2!H21+уборка2!L21+уборка2!P21+уборка2!T21+уборка2!Z21</f>
        <v>0</v>
      </c>
      <c r="F21" s="80"/>
      <c r="G21" s="80">
        <f t="shared" si="0"/>
        <v>0</v>
      </c>
      <c r="H21" s="80">
        <f>уборка1!E21+уборка1!I21+уборка1!Q21+уборка1!U21+уборка2!E21+уборка2!I21+уборка2!M21+уборка2!Q21+уборка2!U21+уборка2!AA21</f>
        <v>0</v>
      </c>
      <c r="I21" s="80"/>
      <c r="J21" s="80" t="e">
        <f t="shared" si="3"/>
        <v>#DIV/0!</v>
      </c>
      <c r="K21" s="85" t="e">
        <f t="shared" si="4"/>
        <v>#DIV/0!</v>
      </c>
      <c r="L21" s="308"/>
      <c r="M21" s="90"/>
      <c r="N21" s="80" t="e">
        <f t="shared" si="1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2"/>
        <v>0</v>
      </c>
      <c r="E22" s="76">
        <f>уборка1!D22+уборка1!H22+уборка1!P22+уборка1!T22+уборка2!D22+уборка2!H22+уборка2!L22+уборка2!P22+уборка2!T22+уборка2!Z22</f>
        <v>0</v>
      </c>
      <c r="F22" s="80"/>
      <c r="G22" s="80">
        <f t="shared" si="0"/>
        <v>0</v>
      </c>
      <c r="H22" s="80">
        <f>уборка1!E22+уборка1!I22+уборка1!Q22+уборка1!U22+уборка2!E22+уборка2!I22+уборка2!M22+уборка2!Q22+уборка2!U22+уборка2!AA22</f>
        <v>0</v>
      </c>
      <c r="I22" s="80"/>
      <c r="J22" s="80" t="e">
        <f t="shared" si="3"/>
        <v>#DIV/0!</v>
      </c>
      <c r="K22" s="85" t="e">
        <f t="shared" si="4"/>
        <v>#DIV/0!</v>
      </c>
      <c r="L22" s="86"/>
      <c r="M22" s="90"/>
      <c r="N22" s="80" t="e">
        <f t="shared" si="1"/>
        <v>#DIV/0!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2"/>
        <v>0</v>
      </c>
      <c r="E23" s="76">
        <f>уборка1!D23+уборка1!H23+уборка1!P23+уборка1!T23+уборка2!D23+уборка2!H23+уборка2!L23+уборка2!P23+уборка2!T23+уборка2!Z23</f>
        <v>0</v>
      </c>
      <c r="F23" s="80"/>
      <c r="G23" s="80">
        <f t="shared" si="0"/>
        <v>0</v>
      </c>
      <c r="H23" s="80">
        <f>уборка1!E23+уборка1!I23+уборка1!Q23+уборка1!U23+уборка2!E23+уборка2!I23+уборка2!M23+уборка2!Q23+уборка2!U23+уборка2!AA23</f>
        <v>0</v>
      </c>
      <c r="I23" s="80"/>
      <c r="J23" s="80" t="e">
        <f t="shared" si="3"/>
        <v>#DIV/0!</v>
      </c>
      <c r="K23" s="85" t="e">
        <f t="shared" si="4"/>
        <v>#DIV/0!</v>
      </c>
      <c r="L23" s="86"/>
      <c r="M23" s="90"/>
      <c r="N23" s="80" t="e">
        <f t="shared" si="1"/>
        <v>#DIV/0!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2"/>
        <v>0</v>
      </c>
      <c r="E24" s="76">
        <f>уборка1!D24+уборка1!H24+уборка1!P24+уборка1!T24+уборка2!D24+уборка2!H24+уборка2!L24+уборка2!P24+уборка2!T24+уборка2!Z24</f>
        <v>0</v>
      </c>
      <c r="F24" s="80"/>
      <c r="G24" s="80">
        <f t="shared" si="0"/>
        <v>0</v>
      </c>
      <c r="H24" s="80">
        <f>уборка1!E24+уборка1!I24+уборка1!Q24+уборка1!U24+уборка2!E24+уборка2!I24+уборка2!M24+уборка2!Q24+уборка2!U24+уборка2!AA24</f>
        <v>0</v>
      </c>
      <c r="I24" s="80"/>
      <c r="J24" s="80" t="e">
        <f t="shared" si="3"/>
        <v>#DIV/0!</v>
      </c>
      <c r="K24" s="85" t="e">
        <f t="shared" si="4"/>
        <v>#DIV/0!</v>
      </c>
      <c r="L24" s="86"/>
      <c r="M24" s="90"/>
      <c r="N24" s="80" t="e">
        <f t="shared" si="1"/>
        <v>#DIV/0!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2"/>
        <v>0</v>
      </c>
      <c r="E25" s="76">
        <f>уборка1!D25+уборка1!H25+уборка1!P25+уборка1!T25+уборка2!D25+уборка2!H25+уборка2!L25+уборка2!P25+уборка2!T25+уборка2!Z25</f>
        <v>0</v>
      </c>
      <c r="F25" s="133"/>
      <c r="G25" s="80">
        <f t="shared" si="0"/>
        <v>0</v>
      </c>
      <c r="H25" s="80">
        <f>уборка1!E25+уборка1!I25+уборка1!Q25+уборка1!U25+уборка2!E25+уборка2!I25+уборка2!M25+уборка2!Q25+уборка2!U25+уборка2!AA25</f>
        <v>0</v>
      </c>
      <c r="I25" s="80"/>
      <c r="J25" s="80" t="e">
        <f t="shared" si="3"/>
        <v>#DIV/0!</v>
      </c>
      <c r="K25" s="85" t="e">
        <f t="shared" si="4"/>
        <v>#DIV/0!</v>
      </c>
      <c r="L25" s="86"/>
      <c r="M25" s="90"/>
      <c r="N25" s="80" t="e">
        <f t="shared" si="1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5">
        <f t="shared" si="2"/>
        <v>0</v>
      </c>
      <c r="E26" s="76">
        <f>уборка1!D26+уборка1!H26+уборка1!P26+уборка1!T26+уборка2!D26+уборка2!H26+уборка2!L26+уборка2!P26+уборка2!T26+уборка2!Z26</f>
        <v>0</v>
      </c>
      <c r="F26" s="157"/>
      <c r="G26" s="80">
        <f t="shared" si="0"/>
        <v>0</v>
      </c>
      <c r="H26" s="80">
        <f>уборка1!E26+уборка1!I26+уборка1!Q26+уборка1!U26+уборка2!E26+уборка2!I26+уборка2!M26+уборка2!Q26+уборка2!U26+уборка2!AA26</f>
        <v>0</v>
      </c>
      <c r="I26" s="157"/>
      <c r="J26" s="80" t="e">
        <f t="shared" si="3"/>
        <v>#DIV/0!</v>
      </c>
      <c r="K26" s="85" t="e">
        <f t="shared" si="4"/>
        <v>#DIV/0!</v>
      </c>
      <c r="L26" s="313"/>
      <c r="M26" s="314"/>
      <c r="N26" s="80" t="e">
        <f t="shared" si="1"/>
        <v>#DIV/0!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96281.23</v>
      </c>
      <c r="D27" s="75">
        <f t="shared" si="2"/>
        <v>6672</v>
      </c>
      <c r="E27" s="76">
        <f>уборка1!D27+уборка1!H27+уборка1!P27+уборка1!T27+уборка2!D27+уборка2!H27+уборка2!L27+уборка2!P27+уборка2!T27+уборка2!Z27</f>
        <v>6672</v>
      </c>
      <c r="F27" s="88">
        <f>SUM(F7:F26)</f>
        <v>1428</v>
      </c>
      <c r="G27" s="80">
        <f t="shared" si="0"/>
        <v>6.9296995894215314</v>
      </c>
      <c r="H27" s="80">
        <f>уборка1!E27+уборка1!I27+уборка1!Q27+уборка1!U27+уборка2!E27+уборка2!I27+уборка2!M27+уборка2!Q27+уборка2!U27+уборка2!AA27</f>
        <v>28282.799999999996</v>
      </c>
      <c r="I27" s="88">
        <f>SUM(I7:I26)</f>
        <v>5552.2</v>
      </c>
      <c r="J27" s="80">
        <f t="shared" si="3"/>
        <v>38.88095238095238</v>
      </c>
      <c r="K27" s="85">
        <f t="shared" si="4"/>
        <v>42.390287769784166</v>
      </c>
      <c r="L27" s="89">
        <f>SUM(L7:L26)</f>
        <v>100</v>
      </c>
      <c r="M27" s="90"/>
      <c r="N27" s="80">
        <f t="shared" si="1"/>
        <v>14.28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2"/>
        <v>735</v>
      </c>
      <c r="E28" s="76">
        <f>уборка1!D28+уборка1!H28+уборка1!P28+уборка1!T28+уборка2!D28+уборка2!H28+уборка2!L28+уборка2!P28+уборка2!T28+уборка2!Z28</f>
        <v>735</v>
      </c>
      <c r="F28" s="88">
        <v>315</v>
      </c>
      <c r="G28" s="80">
        <f t="shared" si="0"/>
        <v>2.9859841560024374</v>
      </c>
      <c r="H28" s="80">
        <f>уборка1!E28+уборка1!I28+уборка1!Q28+уборка1!U28+уборка2!E28+уборка2!I28+уборка2!M28+уборка2!Q28+уборка2!U28+уборка2!AA28</f>
        <v>2712</v>
      </c>
      <c r="I28" s="80">
        <v>1406</v>
      </c>
      <c r="J28" s="80">
        <f t="shared" si="3"/>
        <v>44.634920634920633</v>
      </c>
      <c r="K28" s="85">
        <f t="shared" si="4"/>
        <v>36.897959183673464</v>
      </c>
      <c r="L28" s="89">
        <v>14</v>
      </c>
      <c r="M28" s="90">
        <v>1714</v>
      </c>
      <c r="N28" s="80">
        <f t="shared" si="1"/>
        <v>22.5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2"/>
        <v>312</v>
      </c>
      <c r="E29" s="76">
        <f>уборка1!D29+уборка1!H29+уборка1!P29+уборка1!T29+уборка2!D29+уборка2!H29+уборка2!L29+уборка2!P29+уборка2!T29+уборка2!Z29</f>
        <v>312</v>
      </c>
      <c r="F29" s="157"/>
      <c r="G29" s="80">
        <f t="shared" si="0"/>
        <v>35.986159169550177</v>
      </c>
      <c r="H29" s="80">
        <f>уборка1!E29+уборка1!I29+уборка1!Q29+уборка1!U29+уборка2!E29+уборка2!I29+уборка2!M29+уборка2!Q29+уборка2!U29+уборка2!AA29</f>
        <v>1479.8</v>
      </c>
      <c r="I29" s="157"/>
      <c r="J29" s="80" t="e">
        <f t="shared" si="3"/>
        <v>#DIV/0!</v>
      </c>
      <c r="K29" s="85">
        <f t="shared" si="4"/>
        <v>47.429487179487175</v>
      </c>
      <c r="L29" s="313"/>
      <c r="M29" s="314"/>
      <c r="N29" s="80" t="e">
        <f t="shared" si="1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121763.23</v>
      </c>
      <c r="D30" s="75">
        <f t="shared" si="2"/>
        <v>7719</v>
      </c>
      <c r="E30" s="76">
        <f>уборка1!D30+уборка1!H30+уборка1!P30+уборка1!T30+уборка2!D30+уборка2!H30+уборка2!L30+уборка2!P30+уборка2!T30+уборка2!Z30</f>
        <v>7719</v>
      </c>
      <c r="F30" s="80">
        <f>SUM(F27:F29)</f>
        <v>1743</v>
      </c>
      <c r="G30" s="80">
        <f t="shared" si="0"/>
        <v>6.3393522001674887</v>
      </c>
      <c r="H30" s="80">
        <f>уборка1!E30+уборка1!I30+уборка1!Q30+уборка1!U30+уборка2!E30+уборка2!I30+уборка2!M30+уборка2!Q30+уборка2!U30+уборка2!AA30</f>
        <v>32474.599999999995</v>
      </c>
      <c r="I30" s="80">
        <f>SUM(I27:I29)</f>
        <v>6958.2</v>
      </c>
      <c r="J30" s="80">
        <f t="shared" si="3"/>
        <v>39.920826161790018</v>
      </c>
      <c r="K30" s="85">
        <f t="shared" si="4"/>
        <v>42.070993652027454</v>
      </c>
      <c r="L30" s="86">
        <f>SUM(L27:L29)</f>
        <v>114</v>
      </c>
      <c r="M30" s="90"/>
      <c r="N30" s="80">
        <f t="shared" si="1"/>
        <v>15.289473684210526</v>
      </c>
    </row>
    <row r="31" spans="1:14">
      <c r="A31" s="195">
        <v>25</v>
      </c>
      <c r="B31" s="10">
        <v>2020</v>
      </c>
      <c r="C31" s="78">
        <f>уборка1!C31+уборка1!G31+уборка1!O31+уборка1!S31+уборка2!C31+уборка2!G31+уборка2!K31+уборка2!O31+уборка2!S31+уборка2!Y31</f>
        <v>103294</v>
      </c>
      <c r="D31" s="75">
        <f t="shared" si="2"/>
        <v>42013</v>
      </c>
      <c r="E31" s="76">
        <f>уборка1!D31+уборка1!H31+уборка1!P31+уборка1!T31+уборка2!D31+уборка2!H31+уборка2!L31+уборка2!P31+уборка2!T31+уборка2!Z31</f>
        <v>42013</v>
      </c>
      <c r="F31" s="80">
        <v>6157</v>
      </c>
      <c r="G31" s="80">
        <f t="shared" si="0"/>
        <v>40.673224001394082</v>
      </c>
      <c r="H31" s="80">
        <f>уборка1!E31+уборка1!I31+уборка1!Q31+уборка1!U31+уборка2!E31+уборка2!I31+уборка2!M31+уборка2!Q31+уборка2!U31+уборка2!AA31</f>
        <v>72312</v>
      </c>
      <c r="I31" s="315">
        <v>10904</v>
      </c>
      <c r="J31" s="80">
        <f t="shared" si="3"/>
        <v>17.709923664122137</v>
      </c>
      <c r="K31" s="85">
        <f t="shared" si="4"/>
        <v>17.211815390474378</v>
      </c>
      <c r="L31" s="315">
        <v>225</v>
      </c>
      <c r="M31" s="315"/>
      <c r="N31" s="80">
        <f t="shared" si="1"/>
        <v>27.364444444444445</v>
      </c>
    </row>
    <row r="32" spans="1:14">
      <c r="H32" s="227"/>
    </row>
    <row r="33" spans="8:8">
      <c r="H33" s="227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Layout" workbookViewId="0">
      <selection activeCell="D19" sqref="D19:E19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</row>
    <row r="2" spans="1:22" ht="15.75" customHeight="1">
      <c r="A2" s="322" t="s">
        <v>115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</row>
    <row r="3" spans="1:22" ht="14.25" customHeight="1">
      <c r="A3" s="336" t="s">
        <v>165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1:22">
      <c r="A4" s="2"/>
      <c r="B4" s="12"/>
      <c r="C4" s="98" t="s">
        <v>43</v>
      </c>
      <c r="D4" s="324" t="s">
        <v>44</v>
      </c>
      <c r="E4" s="325"/>
      <c r="F4" s="326"/>
      <c r="G4" s="92" t="s">
        <v>43</v>
      </c>
      <c r="H4" s="327" t="s">
        <v>99</v>
      </c>
      <c r="I4" s="328"/>
      <c r="J4" s="329"/>
      <c r="K4" s="99" t="s">
        <v>43</v>
      </c>
      <c r="L4" s="327" t="s">
        <v>101</v>
      </c>
      <c r="M4" s="328"/>
      <c r="N4" s="329"/>
      <c r="O4" s="100" t="s">
        <v>43</v>
      </c>
      <c r="P4" s="319" t="s">
        <v>102</v>
      </c>
      <c r="Q4" s="320"/>
      <c r="R4" s="321"/>
      <c r="S4" s="101" t="s">
        <v>43</v>
      </c>
      <c r="T4" s="324" t="s">
        <v>45</v>
      </c>
      <c r="U4" s="325"/>
      <c r="V4" s="326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237">
        <v>789</v>
      </c>
      <c r="D7" s="86">
        <v>131</v>
      </c>
      <c r="E7" s="133">
        <v>309.89999999999998</v>
      </c>
      <c r="F7" s="148">
        <f>E7/D7*10</f>
        <v>23.656488549618317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7">
        <v>4150</v>
      </c>
      <c r="D8" s="83"/>
      <c r="E8" s="84"/>
      <c r="F8" s="148" t="e">
        <f>E8/D8*10</f>
        <v>#DIV/0!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257">
        <v>2500</v>
      </c>
      <c r="D9" s="130"/>
      <c r="E9" s="131"/>
      <c r="F9" s="148" t="e">
        <f t="shared" ref="F9:F31" si="4">E9/D9*10</f>
        <v>#DIV/0!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8">
        <v>2568</v>
      </c>
      <c r="D10" s="82"/>
      <c r="E10" s="135"/>
      <c r="F10" s="148" t="e">
        <f t="shared" si="4"/>
        <v>#DIV/0!</v>
      </c>
      <c r="G10" s="75">
        <v>409</v>
      </c>
      <c r="H10" s="75">
        <v>265</v>
      </c>
      <c r="I10" s="165">
        <v>928</v>
      </c>
      <c r="J10" s="148">
        <f t="shared" si="1"/>
        <v>35.018867924528301</v>
      </c>
      <c r="K10" s="78"/>
      <c r="L10" s="78"/>
      <c r="M10" s="137"/>
      <c r="N10" s="129" t="e">
        <f t="shared" si="2"/>
        <v>#DIV/0!</v>
      </c>
      <c r="O10" s="76">
        <v>794</v>
      </c>
      <c r="P10" s="76"/>
      <c r="Q10" s="76"/>
      <c r="R10" s="133" t="e">
        <f t="shared" si="0"/>
        <v>#DIV/0!</v>
      </c>
      <c r="S10" s="141"/>
      <c r="T10" s="260"/>
      <c r="U10" s="164"/>
      <c r="V10" s="148" t="e">
        <f t="shared" si="3"/>
        <v>#DIV/0!</v>
      </c>
    </row>
    <row r="11" spans="1:22">
      <c r="A11" s="7">
        <v>5</v>
      </c>
      <c r="B11" s="9" t="s">
        <v>54</v>
      </c>
      <c r="C11" s="237">
        <v>3672</v>
      </c>
      <c r="D11" s="82"/>
      <c r="E11" s="135"/>
      <c r="F11" s="148" t="e">
        <f t="shared" si="4"/>
        <v>#DIV/0!</v>
      </c>
      <c r="G11" s="73">
        <v>288</v>
      </c>
      <c r="H11" s="73">
        <v>288</v>
      </c>
      <c r="I11" s="124">
        <v>1534</v>
      </c>
      <c r="J11" s="127">
        <f t="shared" si="1"/>
        <v>53.263888888888893</v>
      </c>
      <c r="K11" s="138"/>
      <c r="L11" s="138"/>
      <c r="M11" s="126"/>
      <c r="N11" s="129" t="e">
        <f t="shared" si="2"/>
        <v>#DIV/0!</v>
      </c>
      <c r="O11" s="76">
        <v>1238</v>
      </c>
      <c r="P11" s="76"/>
      <c r="Q11" s="76"/>
      <c r="R11" s="133" t="e">
        <f t="shared" si="0"/>
        <v>#DIV/0!</v>
      </c>
      <c r="S11" s="261"/>
      <c r="T11" s="261"/>
      <c r="U11" s="262"/>
      <c r="V11" s="148" t="e">
        <f t="shared" si="3"/>
        <v>#DIV/0!</v>
      </c>
    </row>
    <row r="12" spans="1:22">
      <c r="A12" s="7">
        <v>6</v>
      </c>
      <c r="B12" s="9" t="s">
        <v>26</v>
      </c>
      <c r="C12" s="237">
        <v>14433</v>
      </c>
      <c r="D12" s="76">
        <v>1629</v>
      </c>
      <c r="E12" s="268">
        <v>6156</v>
      </c>
      <c r="F12" s="148">
        <f t="shared" si="4"/>
        <v>37.790055248618785</v>
      </c>
      <c r="G12" s="76">
        <v>1991</v>
      </c>
      <c r="H12" s="76">
        <v>1921</v>
      </c>
      <c r="I12" s="128">
        <v>8668.7999999999993</v>
      </c>
      <c r="J12" s="127">
        <f t="shared" si="1"/>
        <v>45.126496616345648</v>
      </c>
      <c r="K12" s="82"/>
      <c r="L12" s="82"/>
      <c r="M12" s="132"/>
      <c r="N12" s="129" t="e">
        <f t="shared" si="2"/>
        <v>#DIV/0!</v>
      </c>
      <c r="O12" s="76">
        <v>5763</v>
      </c>
      <c r="P12" s="76">
        <v>510</v>
      </c>
      <c r="Q12" s="76">
        <v>1754.7</v>
      </c>
      <c r="R12" s="133">
        <f t="shared" si="0"/>
        <v>34.405882352941177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237">
        <v>671</v>
      </c>
      <c r="D13" s="76">
        <v>25</v>
      </c>
      <c r="E13" s="158">
        <v>67</v>
      </c>
      <c r="F13" s="148">
        <f t="shared" si="4"/>
        <v>26.8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7">
        <v>4649</v>
      </c>
      <c r="D14" s="82"/>
      <c r="E14" s="139"/>
      <c r="F14" s="148" t="e">
        <f t="shared" si="4"/>
        <v>#DIV/0!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76">
        <v>1401</v>
      </c>
      <c r="P14" s="76"/>
      <c r="Q14" s="133"/>
      <c r="R14" s="133" t="e">
        <f t="shared" si="0"/>
        <v>#DIV/0!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9">
        <v>4776.7</v>
      </c>
      <c r="D15" s="82"/>
      <c r="E15" s="135"/>
      <c r="F15" s="148" t="e">
        <f t="shared" si="4"/>
        <v>#DIV/0!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133">
        <v>974.5</v>
      </c>
      <c r="P15" s="76"/>
      <c r="Q15" s="133"/>
      <c r="R15" s="133" t="e">
        <f t="shared" si="0"/>
        <v>#DIV/0!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7">
        <v>3983</v>
      </c>
      <c r="D16" s="82"/>
      <c r="E16" s="135"/>
      <c r="F16" s="148" t="e">
        <f t="shared" si="4"/>
        <v>#DIV/0!</v>
      </c>
      <c r="G16" s="76">
        <v>1183</v>
      </c>
      <c r="H16" s="76">
        <v>1074</v>
      </c>
      <c r="I16" s="128">
        <v>5935.9</v>
      </c>
      <c r="J16" s="148">
        <f t="shared" si="1"/>
        <v>55.269087523277463</v>
      </c>
      <c r="K16" s="82"/>
      <c r="L16" s="82"/>
      <c r="M16" s="97"/>
      <c r="N16" s="129" t="e">
        <f t="shared" si="2"/>
        <v>#DIV/0!</v>
      </c>
      <c r="O16" s="76">
        <v>2133</v>
      </c>
      <c r="P16" s="76">
        <v>519</v>
      </c>
      <c r="Q16" s="76">
        <v>1830.8</v>
      </c>
      <c r="R16" s="133">
        <f t="shared" si="0"/>
        <v>35.275529865125243</v>
      </c>
      <c r="S16" s="141"/>
      <c r="T16" s="141"/>
      <c r="U16" s="164"/>
      <c r="V16" s="148" t="e">
        <f t="shared" si="3"/>
        <v>#DIV/0!</v>
      </c>
    </row>
    <row r="17" spans="1:22">
      <c r="A17" s="7">
        <v>11</v>
      </c>
      <c r="B17" s="9" t="s">
        <v>31</v>
      </c>
      <c r="C17" s="237">
        <v>2141</v>
      </c>
      <c r="D17" s="76">
        <v>61</v>
      </c>
      <c r="E17" s="158">
        <v>265.89999999999998</v>
      </c>
      <c r="F17" s="148">
        <f t="shared" si="4"/>
        <v>43.590163934426229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76">
        <v>1375</v>
      </c>
      <c r="P17" s="76">
        <v>14</v>
      </c>
      <c r="Q17" s="76">
        <v>48</v>
      </c>
      <c r="R17" s="133">
        <f t="shared" si="0"/>
        <v>34.285714285714285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7">
        <v>4369</v>
      </c>
      <c r="D18" s="82"/>
      <c r="E18" s="135"/>
      <c r="F18" s="148" t="e">
        <f t="shared" si="4"/>
        <v>#DIV/0!</v>
      </c>
      <c r="G18" s="76">
        <v>1037</v>
      </c>
      <c r="H18" s="82"/>
      <c r="I18" s="228"/>
      <c r="J18" s="141" t="e">
        <f t="shared" si="1"/>
        <v>#DIV/0!</v>
      </c>
      <c r="K18" s="82"/>
      <c r="L18" s="82"/>
      <c r="M18" s="97"/>
      <c r="N18" s="129" t="e">
        <f t="shared" si="2"/>
        <v>#DIV/0!</v>
      </c>
      <c r="O18" s="76">
        <v>1352</v>
      </c>
      <c r="P18" s="76"/>
      <c r="Q18" s="76"/>
      <c r="R18" s="133" t="e">
        <f t="shared" si="0"/>
        <v>#DIV/0!</v>
      </c>
      <c r="S18" s="127"/>
      <c r="T18" s="127"/>
      <c r="U18" s="159"/>
      <c r="V18" s="263" t="e">
        <f t="shared" si="3"/>
        <v>#DIV/0!</v>
      </c>
    </row>
    <row r="19" spans="1:22">
      <c r="A19" s="7">
        <v>13</v>
      </c>
      <c r="B19" s="16" t="s">
        <v>33</v>
      </c>
      <c r="C19" s="237">
        <v>8377</v>
      </c>
      <c r="D19" s="76">
        <v>120</v>
      </c>
      <c r="E19" s="268">
        <v>432</v>
      </c>
      <c r="F19" s="148">
        <f t="shared" si="4"/>
        <v>36</v>
      </c>
      <c r="G19" s="73">
        <v>613</v>
      </c>
      <c r="H19" s="138"/>
      <c r="I19" s="126"/>
      <c r="J19" s="141" t="e">
        <f t="shared" si="1"/>
        <v>#DIV/0!</v>
      </c>
      <c r="K19" s="138">
        <v>40</v>
      </c>
      <c r="L19" s="138"/>
      <c r="M19" s="126"/>
      <c r="N19" s="129" t="e">
        <f t="shared" si="2"/>
        <v>#DIV/0!</v>
      </c>
      <c r="O19" s="76">
        <v>571</v>
      </c>
      <c r="P19" s="76">
        <v>115</v>
      </c>
      <c r="Q19" s="76">
        <v>351.8</v>
      </c>
      <c r="R19" s="133">
        <f t="shared" si="0"/>
        <v>30.591304347826089</v>
      </c>
      <c r="S19" s="141"/>
      <c r="T19" s="141"/>
      <c r="U19" s="164"/>
      <c r="V19" s="148" t="e">
        <f t="shared" si="3"/>
        <v>#DIV/0!</v>
      </c>
    </row>
    <row r="20" spans="1:22">
      <c r="A20" s="7">
        <v>14</v>
      </c>
      <c r="B20" s="9" t="s">
        <v>35</v>
      </c>
      <c r="C20" s="237">
        <v>2100</v>
      </c>
      <c r="D20" s="82"/>
      <c r="E20" s="135"/>
      <c r="F20" s="148" t="e">
        <f t="shared" si="4"/>
        <v>#DIV/0!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7">
        <v>200</v>
      </c>
      <c r="T20" s="127"/>
      <c r="U20" s="159"/>
      <c r="V20" s="127" t="e">
        <f t="shared" si="3"/>
        <v>#DIV/0!</v>
      </c>
    </row>
    <row r="21" spans="1:22">
      <c r="A21" s="7">
        <v>15</v>
      </c>
      <c r="B21" s="9" t="s">
        <v>96</v>
      </c>
      <c r="C21" s="108">
        <v>212</v>
      </c>
      <c r="D21" s="138"/>
      <c r="E21" s="143"/>
      <c r="F21" s="148" t="e">
        <f t="shared" si="4"/>
        <v>#DIV/0!</v>
      </c>
      <c r="G21" s="76">
        <v>30</v>
      </c>
      <c r="H21" s="82"/>
      <c r="I21" s="97"/>
      <c r="J21" s="142" t="e">
        <f t="shared" si="1"/>
        <v>#DIV/0!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7">
        <v>1006</v>
      </c>
      <c r="D22" s="82"/>
      <c r="E22" s="135"/>
      <c r="F22" s="148" t="e">
        <f t="shared" si="4"/>
        <v>#DIV/0!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76">
        <v>352</v>
      </c>
      <c r="P22" s="76"/>
      <c r="Q22" s="144"/>
      <c r="R22" s="133" t="e">
        <f t="shared" si="0"/>
        <v>#DIV/0!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9">
        <v>4863.5</v>
      </c>
      <c r="D23" s="82"/>
      <c r="E23" s="135"/>
      <c r="F23" s="148" t="e">
        <f t="shared" si="4"/>
        <v>#DIV/0!</v>
      </c>
      <c r="G23" s="133">
        <v>1175.4000000000001</v>
      </c>
      <c r="H23" s="82"/>
      <c r="I23" s="125"/>
      <c r="J23" s="141" t="e">
        <f t="shared" si="1"/>
        <v>#DIV/0!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7">
        <v>2593.06</v>
      </c>
      <c r="D24" s="82"/>
      <c r="E24" s="135"/>
      <c r="F24" s="148" t="e">
        <f t="shared" si="4"/>
        <v>#DIV/0!</v>
      </c>
      <c r="G24" s="76">
        <v>611.09</v>
      </c>
      <c r="H24" s="76"/>
      <c r="I24" s="127"/>
      <c r="J24" s="141" t="e">
        <f t="shared" si="1"/>
        <v>#DIV/0!</v>
      </c>
      <c r="K24" s="82"/>
      <c r="L24" s="82"/>
      <c r="M24" s="145"/>
      <c r="N24" s="129"/>
      <c r="O24" s="133">
        <v>284.58</v>
      </c>
      <c r="P24" s="76"/>
      <c r="Q24" s="144"/>
      <c r="R24" s="133" t="e">
        <f t="shared" si="0"/>
        <v>#DIV/0!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59">
        <v>1240.3499999999999</v>
      </c>
      <c r="D25" s="82"/>
      <c r="E25" s="135"/>
      <c r="F25" s="148" t="e">
        <f t="shared" si="4"/>
        <v>#DIV/0!</v>
      </c>
      <c r="G25" s="76">
        <v>184.8</v>
      </c>
      <c r="H25" s="82"/>
      <c r="I25" s="125"/>
      <c r="J25" s="141" t="e">
        <f t="shared" si="1"/>
        <v>#DIV/0!</v>
      </c>
      <c r="K25" s="82"/>
      <c r="L25" s="82"/>
      <c r="M25" s="145"/>
      <c r="N25" s="129"/>
      <c r="O25" s="76">
        <v>171</v>
      </c>
      <c r="P25" s="76"/>
      <c r="Q25" s="144"/>
      <c r="R25" s="133" t="e">
        <f t="shared" si="0"/>
        <v>#DIV/0!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237">
        <v>712</v>
      </c>
      <c r="D26" s="82"/>
      <c r="E26" s="146"/>
      <c r="F26" s="148" t="e">
        <f t="shared" si="4"/>
        <v>#DIV/0!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8">
        <f>SUM(C7:C26)</f>
        <v>69805.61</v>
      </c>
      <c r="D27" s="316">
        <f>SUM(D7:D26)</f>
        <v>1966</v>
      </c>
      <c r="E27" s="316">
        <f>SUM(E7:E26)</f>
        <v>7230.7999999999993</v>
      </c>
      <c r="F27" s="148">
        <f t="shared" si="4"/>
        <v>36.779247202441503</v>
      </c>
      <c r="G27" s="76">
        <f>SUM(G7:G26)</f>
        <v>7564.79</v>
      </c>
      <c r="H27" s="156">
        <f>SUM(H7:H26)</f>
        <v>3548</v>
      </c>
      <c r="I27" s="133">
        <f>SUM(I7:I26)</f>
        <v>17066.699999999997</v>
      </c>
      <c r="J27" s="142">
        <f t="shared" si="1"/>
        <v>48.102311161217585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157">
        <f>SUM(O7:O26)</f>
        <v>16409.080000000002</v>
      </c>
      <c r="P27" s="152">
        <f>SUM(P7:P26)</f>
        <v>1158</v>
      </c>
      <c r="Q27" s="157">
        <f>SUM(Q7:Q26)</f>
        <v>3985.3</v>
      </c>
      <c r="R27" s="133">
        <f t="shared" si="0"/>
        <v>34.4153713298791</v>
      </c>
      <c r="S27" s="127">
        <f>SUM(S7:S26)</f>
        <v>200</v>
      </c>
      <c r="T27" s="317">
        <f>SUM(T7:T26)</f>
        <v>0</v>
      </c>
      <c r="U27" s="148">
        <f>SUM(U7:U26)</f>
        <v>0</v>
      </c>
      <c r="V27" s="129" t="e">
        <f t="shared" si="3"/>
        <v>#DIV/0!</v>
      </c>
    </row>
    <row r="28" spans="1:22">
      <c r="A28" s="7">
        <v>22</v>
      </c>
      <c r="B28" s="9" t="s">
        <v>40</v>
      </c>
      <c r="C28" s="311">
        <v>16562</v>
      </c>
      <c r="D28" s="76"/>
      <c r="E28" s="155"/>
      <c r="F28" s="148" t="e">
        <f t="shared" si="4"/>
        <v>#DIV/0!</v>
      </c>
      <c r="G28" s="76">
        <v>3400</v>
      </c>
      <c r="H28" s="76">
        <v>735</v>
      </c>
      <c r="I28" s="147">
        <v>2712</v>
      </c>
      <c r="J28" s="142">
        <f t="shared" si="1"/>
        <v>36.897959183673464</v>
      </c>
      <c r="K28" s="156"/>
      <c r="L28" s="76"/>
      <c r="M28" s="147"/>
      <c r="N28" s="142" t="e">
        <f t="shared" si="2"/>
        <v>#DIV/0!</v>
      </c>
      <c r="O28" s="156">
        <v>3159</v>
      </c>
      <c r="P28" s="76"/>
      <c r="Q28" s="157"/>
      <c r="R28" s="133" t="e">
        <f t="shared" si="0"/>
        <v>#DIV/0!</v>
      </c>
      <c r="S28" s="127">
        <v>769</v>
      </c>
      <c r="T28" s="127"/>
      <c r="U28" s="147"/>
      <c r="V28" s="148" t="e">
        <f>U28/T28*10</f>
        <v>#DIV/0!</v>
      </c>
    </row>
    <row r="29" spans="1:22">
      <c r="A29" s="7">
        <v>23</v>
      </c>
      <c r="B29" s="9" t="s">
        <v>41</v>
      </c>
      <c r="C29" s="237">
        <v>642</v>
      </c>
      <c r="D29" s="76">
        <v>187</v>
      </c>
      <c r="E29" s="158">
        <v>871</v>
      </c>
      <c r="F29" s="148">
        <f t="shared" si="4"/>
        <v>46.577540106951872</v>
      </c>
      <c r="G29" s="76">
        <v>125</v>
      </c>
      <c r="H29" s="76">
        <v>125</v>
      </c>
      <c r="I29" s="128">
        <v>608.79999999999995</v>
      </c>
      <c r="J29" s="141">
        <f t="shared" si="1"/>
        <v>48.704000000000001</v>
      </c>
      <c r="K29" s="76"/>
      <c r="L29" s="76"/>
      <c r="M29" s="147"/>
      <c r="N29" s="142" t="e">
        <f t="shared" si="2"/>
        <v>#DIV/0!</v>
      </c>
      <c r="O29" s="156">
        <v>100</v>
      </c>
      <c r="P29" s="76"/>
      <c r="Q29" s="144"/>
      <c r="R29" s="133" t="e">
        <f t="shared" si="0"/>
        <v>#DIV/0!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7">
        <f>SUM(D27:D29)</f>
        <v>2153</v>
      </c>
      <c r="E30" s="217">
        <f>SUM(E27:E29)</f>
        <v>8101.7999999999993</v>
      </c>
      <c r="F30" s="148">
        <f t="shared" si="4"/>
        <v>37.630283325592195</v>
      </c>
      <c r="G30" s="156">
        <f>SUM(G27:G29)</f>
        <v>11089.79</v>
      </c>
      <c r="H30" s="156">
        <f>SUM(H27:H29)</f>
        <v>4408</v>
      </c>
      <c r="I30" s="133">
        <f>SUM(I27:I29)</f>
        <v>20387.499999999996</v>
      </c>
      <c r="J30" s="142">
        <f t="shared" si="1"/>
        <v>46.251134301270412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157">
        <f>SUM(O27:O29)</f>
        <v>19668.080000000002</v>
      </c>
      <c r="P30" s="152">
        <f>SUM(P27:P29)</f>
        <v>1158</v>
      </c>
      <c r="Q30" s="157">
        <f>SUM(Q27:Q29)</f>
        <v>3985.3</v>
      </c>
      <c r="R30" s="133">
        <f t="shared" si="0"/>
        <v>34.4153713298791</v>
      </c>
      <c r="S30" s="264">
        <f>SUM(S27:S29)</f>
        <v>969</v>
      </c>
      <c r="T30" s="264">
        <f>SUM(T27:T29)</f>
        <v>0</v>
      </c>
      <c r="U30" s="133">
        <f>SUM(U27:U29)</f>
        <v>0</v>
      </c>
      <c r="V30" s="148" t="e">
        <f>U30/T30*10</f>
        <v>#DIV/0!</v>
      </c>
    </row>
    <row r="31" spans="1:22" ht="14.25" customHeight="1">
      <c r="A31" s="7">
        <v>25</v>
      </c>
      <c r="B31" s="10">
        <v>2020</v>
      </c>
      <c r="C31" s="162">
        <v>80561</v>
      </c>
      <c r="D31" s="80">
        <v>23805</v>
      </c>
      <c r="E31" s="163">
        <v>38284</v>
      </c>
      <c r="F31" s="148">
        <f t="shared" si="4"/>
        <v>16.082335643772318</v>
      </c>
      <c r="G31" s="88">
        <v>6454</v>
      </c>
      <c r="H31" s="75">
        <v>6356</v>
      </c>
      <c r="I31" s="164">
        <v>14154</v>
      </c>
      <c r="J31" s="142">
        <f t="shared" si="1"/>
        <v>22.268722466960355</v>
      </c>
      <c r="K31" s="88"/>
      <c r="L31" s="88"/>
      <c r="M31" s="165"/>
      <c r="N31" s="142" t="e">
        <f t="shared" si="2"/>
        <v>#DIV/0!</v>
      </c>
      <c r="O31" s="156">
        <v>15847</v>
      </c>
      <c r="P31" s="76">
        <v>11670</v>
      </c>
      <c r="Q31" s="157">
        <v>19503</v>
      </c>
      <c r="R31" s="133">
        <f t="shared" si="0"/>
        <v>16.712082262210796</v>
      </c>
      <c r="S31" s="260">
        <v>320</v>
      </c>
      <c r="T31" s="142">
        <v>120</v>
      </c>
      <c r="U31" s="208">
        <v>255</v>
      </c>
      <c r="V31" s="148">
        <f>U31/T31*10</f>
        <v>21.25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topLeftCell="A10" workbookViewId="0">
      <selection activeCell="AC31" sqref="AC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44" ht="15.75">
      <c r="A2" s="338" t="s">
        <v>115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44" ht="20.25">
      <c r="A3" s="339" t="s">
        <v>165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44">
      <c r="A4" s="2"/>
      <c r="B4" s="12"/>
      <c r="C4" s="98" t="s">
        <v>43</v>
      </c>
      <c r="D4" s="324" t="s">
        <v>109</v>
      </c>
      <c r="E4" s="325"/>
      <c r="F4" s="326"/>
      <c r="G4" s="92" t="s">
        <v>43</v>
      </c>
      <c r="H4" s="327" t="s">
        <v>112</v>
      </c>
      <c r="I4" s="328"/>
      <c r="J4" s="329"/>
      <c r="K4" s="99" t="s">
        <v>43</v>
      </c>
      <c r="L4" s="327" t="s">
        <v>97</v>
      </c>
      <c r="M4" s="328"/>
      <c r="N4" s="329"/>
      <c r="O4" s="100" t="s">
        <v>43</v>
      </c>
      <c r="P4" s="319" t="s">
        <v>111</v>
      </c>
      <c r="Q4" s="320"/>
      <c r="R4" s="321"/>
      <c r="S4" s="100" t="s">
        <v>43</v>
      </c>
      <c r="T4" s="319" t="s">
        <v>113</v>
      </c>
      <c r="U4" s="320"/>
      <c r="V4" s="321"/>
      <c r="W4" s="2"/>
      <c r="X4" s="12"/>
      <c r="Y4" s="92" t="s">
        <v>43</v>
      </c>
      <c r="Z4" s="324" t="s">
        <v>110</v>
      </c>
      <c r="AA4" s="325"/>
      <c r="AB4" s="326"/>
      <c r="AC4" s="92" t="s">
        <v>43</v>
      </c>
      <c r="AD4" s="327" t="s">
        <v>128</v>
      </c>
      <c r="AE4" s="328"/>
      <c r="AF4" s="329"/>
      <c r="AG4" s="92" t="s">
        <v>43</v>
      </c>
      <c r="AH4" s="327" t="s">
        <v>149</v>
      </c>
      <c r="AI4" s="328"/>
      <c r="AJ4" s="329"/>
      <c r="AK4" s="92" t="s">
        <v>43</v>
      </c>
      <c r="AL4" s="327" t="s">
        <v>150</v>
      </c>
      <c r="AM4" s="328"/>
      <c r="AN4" s="329"/>
      <c r="AO4" s="92" t="s">
        <v>43</v>
      </c>
      <c r="AP4" s="327" t="s">
        <v>153</v>
      </c>
      <c r="AQ4" s="328"/>
      <c r="AR4" s="329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7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7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7"/>
      <c r="Z9" s="70"/>
      <c r="AA9" s="267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8"/>
      <c r="Z10" s="76"/>
      <c r="AA10" s="158"/>
      <c r="AB10" s="148" t="e">
        <f t="shared" si="5"/>
        <v>#DIV/0!</v>
      </c>
      <c r="AC10" s="75"/>
      <c r="AD10" s="75"/>
      <c r="AE10" s="165"/>
      <c r="AF10" s="148" t="e">
        <f t="shared" si="6"/>
        <v>#DIV/0!</v>
      </c>
      <c r="AG10" s="75"/>
      <c r="AH10" s="75"/>
      <c r="AI10" s="165"/>
      <c r="AJ10" s="148" t="e">
        <f t="shared" si="7"/>
        <v>#DIV/0!</v>
      </c>
      <c r="AK10" s="75"/>
      <c r="AL10" s="75"/>
      <c r="AM10" s="165"/>
      <c r="AN10" s="122" t="e">
        <f t="shared" si="8"/>
        <v>#DIV/0!</v>
      </c>
      <c r="AO10" s="75"/>
      <c r="AP10" s="75"/>
      <c r="AQ10" s="165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7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/>
      <c r="I12" s="219"/>
      <c r="J12" s="125" t="e">
        <f t="shared" si="3"/>
        <v>#DIV/0!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/>
      <c r="U12" s="82"/>
      <c r="V12" s="84" t="e">
        <f t="shared" si="1"/>
        <v>#DIV/0!</v>
      </c>
      <c r="W12" s="7">
        <v>6</v>
      </c>
      <c r="X12" s="9" t="s">
        <v>26</v>
      </c>
      <c r="Y12" s="237"/>
      <c r="Z12" s="76"/>
      <c r="AA12" s="268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7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7"/>
      <c r="Z14" s="76"/>
      <c r="AA14" s="268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7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71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7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7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7"/>
      <c r="Z18" s="76"/>
      <c r="AA18" s="158"/>
      <c r="AB18" s="148" t="e">
        <f t="shared" si="5"/>
        <v>#DIV/0!</v>
      </c>
      <c r="AC18" s="76"/>
      <c r="AD18" s="269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7"/>
      <c r="Z19" s="76"/>
      <c r="AA19" s="268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/>
      <c r="E20" s="220"/>
      <c r="F20" s="122" t="e">
        <f t="shared" si="2"/>
        <v>#DIV/0!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7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70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7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7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7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7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7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3">
        <f>SUM(C7:C26)</f>
        <v>266</v>
      </c>
      <c r="D27" s="221">
        <f>SUM(D7:D26)</f>
        <v>0</v>
      </c>
      <c r="E27" s="221">
        <f>SUM(E7:E26)</f>
        <v>0</v>
      </c>
      <c r="F27" s="122" t="e">
        <f t="shared" si="2"/>
        <v>#DIV/0!</v>
      </c>
      <c r="G27" s="82">
        <f>SUM(G7:G26)</f>
        <v>640</v>
      </c>
      <c r="H27" s="151">
        <f>SUM(H7:H21)</f>
        <v>0</v>
      </c>
      <c r="I27" s="209">
        <f>SUM(I7:I21)</f>
        <v>0</v>
      </c>
      <c r="J27" s="129" t="e">
        <f t="shared" si="3"/>
        <v>#DIV/0!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5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2">
        <f>SUM(S7:S26)</f>
        <v>724</v>
      </c>
      <c r="T27" s="153">
        <f>SUM(T7:T26)</f>
        <v>0</v>
      </c>
      <c r="U27" s="87">
        <f>SUM(U7:U26)</f>
        <v>0</v>
      </c>
      <c r="V27" s="84" t="e">
        <f t="shared" si="10"/>
        <v>#DIV/0!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10">
        <f>SUM(AD7:AD26)</f>
        <v>0</v>
      </c>
      <c r="AE27" s="209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9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9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9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8">
        <v>151</v>
      </c>
      <c r="AF28" s="129">
        <f t="shared" si="6"/>
        <v>10</v>
      </c>
      <c r="AG28" s="82">
        <v>768</v>
      </c>
      <c r="AH28" s="82"/>
      <c r="AI28" s="218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4">
        <f>SUM(C27:C29)</f>
        <v>266</v>
      </c>
      <c r="D30" s="222">
        <f>SUM(D27:D29)</f>
        <v>0</v>
      </c>
      <c r="E30" s="222">
        <f>SUM(E27:E29)</f>
        <v>0</v>
      </c>
      <c r="F30" s="122" t="e">
        <f t="shared" si="2"/>
        <v>#DIV/0!</v>
      </c>
      <c r="G30" s="151">
        <f>SUM(G27:G29)</f>
        <v>640</v>
      </c>
      <c r="H30" s="151">
        <f>SUM(H27:H29)</f>
        <v>0</v>
      </c>
      <c r="I30" s="209">
        <f>SUM(I27:I29)</f>
        <v>0</v>
      </c>
      <c r="J30" s="129" t="e">
        <f t="shared" si="3"/>
        <v>#DIV/0!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6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0</v>
      </c>
      <c r="U30" s="87">
        <f>SUM(U27:U29)</f>
        <v>0</v>
      </c>
      <c r="V30" s="84" t="e">
        <f t="shared" si="10"/>
        <v>#DIV/0!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10">
        <f>SUM(AD27:AD29)</f>
        <v>151</v>
      </c>
      <c r="AE30" s="209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0</v>
      </c>
      <c r="AI30" s="209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9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9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30"/>
      <c r="D31" s="226"/>
      <c r="E31" s="232"/>
      <c r="F31" s="122" t="e">
        <f t="shared" si="2"/>
        <v>#DIV/0!</v>
      </c>
      <c r="G31" s="215">
        <v>112</v>
      </c>
      <c r="H31" s="78">
        <v>62</v>
      </c>
      <c r="I31" s="216">
        <v>116</v>
      </c>
      <c r="J31" s="129">
        <f t="shared" si="3"/>
        <v>18.709677419354836</v>
      </c>
      <c r="K31" s="88"/>
      <c r="L31" s="88"/>
      <c r="M31" s="165"/>
      <c r="N31" s="142" t="e">
        <f t="shared" si="4"/>
        <v>#DIV/0!</v>
      </c>
      <c r="O31" s="156"/>
      <c r="P31" s="76"/>
      <c r="Q31" s="157"/>
      <c r="R31" s="84" t="e">
        <f t="shared" si="0"/>
        <v>#DIV/0!</v>
      </c>
      <c r="S31" s="151"/>
      <c r="T31" s="82"/>
      <c r="U31" s="211"/>
      <c r="V31" s="84" t="e">
        <f t="shared" si="10"/>
        <v>#DIV/0!</v>
      </c>
      <c r="W31" s="7">
        <v>26</v>
      </c>
      <c r="X31" s="10">
        <v>2020</v>
      </c>
      <c r="Y31" s="230"/>
      <c r="Z31" s="79"/>
      <c r="AA31" s="231"/>
      <c r="AB31" s="122" t="e">
        <f t="shared" si="5"/>
        <v>#DIV/0!</v>
      </c>
      <c r="AC31" s="215">
        <v>3019</v>
      </c>
      <c r="AD31" s="225">
        <v>1670</v>
      </c>
      <c r="AE31" s="216">
        <v>1877</v>
      </c>
      <c r="AF31" s="129">
        <f t="shared" si="6"/>
        <v>11.239520958083833</v>
      </c>
      <c r="AG31" s="88"/>
      <c r="AH31" s="75"/>
      <c r="AI31" s="208"/>
      <c r="AJ31" s="142" t="e">
        <f t="shared" si="7"/>
        <v>#DIV/0!</v>
      </c>
      <c r="AK31" s="88"/>
      <c r="AL31" s="75"/>
      <c r="AM31" s="208"/>
      <c r="AN31" s="142" t="e">
        <f t="shared" si="8"/>
        <v>#DIV/0!</v>
      </c>
      <c r="AO31" s="88"/>
      <c r="AP31" s="75"/>
      <c r="AQ31" s="208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N20" sqref="N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44" t="s">
        <v>0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18.75">
      <c r="A3" s="345" t="s">
        <v>116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</row>
    <row r="4" spans="1:15" ht="20.25">
      <c r="A4" s="346" t="s">
        <v>161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</row>
    <row r="5" spans="1:15" ht="15.75">
      <c r="A5" s="19"/>
      <c r="B5" s="3"/>
      <c r="C5" s="347" t="s">
        <v>55</v>
      </c>
      <c r="D5" s="348"/>
      <c r="E5" s="349" t="s">
        <v>56</v>
      </c>
      <c r="F5" s="350"/>
      <c r="G5" s="349" t="s">
        <v>57</v>
      </c>
      <c r="H5" s="350"/>
      <c r="I5" s="20" t="s">
        <v>152</v>
      </c>
      <c r="J5" s="349" t="s">
        <v>58</v>
      </c>
      <c r="K5" s="350"/>
      <c r="L5" s="349" t="s">
        <v>59</v>
      </c>
      <c r="M5" s="350"/>
      <c r="N5" s="349" t="s">
        <v>60</v>
      </c>
      <c r="O5" s="350"/>
    </row>
    <row r="6" spans="1:15" ht="15" customHeight="1">
      <c r="A6" s="21" t="s">
        <v>61</v>
      </c>
      <c r="B6" s="22" t="s">
        <v>10</v>
      </c>
      <c r="C6" s="340"/>
      <c r="D6" s="341"/>
      <c r="E6" s="342" t="s">
        <v>62</v>
      </c>
      <c r="F6" s="343"/>
      <c r="G6" s="342" t="s">
        <v>63</v>
      </c>
      <c r="H6" s="343"/>
      <c r="I6" s="23"/>
      <c r="J6" s="235"/>
      <c r="K6" s="24"/>
      <c r="L6" s="235"/>
      <c r="M6" s="24"/>
      <c r="N6" s="235"/>
      <c r="O6" s="236"/>
    </row>
    <row r="7" spans="1:15" ht="15" customHeight="1">
      <c r="A7" s="25"/>
      <c r="B7" s="26"/>
      <c r="C7" s="238" t="s">
        <v>152</v>
      </c>
      <c r="D7" s="27" t="s">
        <v>121</v>
      </c>
      <c r="E7" s="238" t="s">
        <v>152</v>
      </c>
      <c r="F7" s="27" t="s">
        <v>121</v>
      </c>
      <c r="G7" s="238" t="s">
        <v>152</v>
      </c>
      <c r="H7" s="27" t="s">
        <v>121</v>
      </c>
      <c r="I7" s="28" t="s">
        <v>121</v>
      </c>
      <c r="J7" s="238" t="s">
        <v>152</v>
      </c>
      <c r="K7" s="27" t="s">
        <v>121</v>
      </c>
      <c r="L7" s="238" t="s">
        <v>152</v>
      </c>
      <c r="M7" s="27" t="s">
        <v>121</v>
      </c>
      <c r="N7" s="238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62.05</v>
      </c>
      <c r="D19" s="38">
        <f>M19*365/100</f>
        <v>62.78</v>
      </c>
      <c r="E19" s="38">
        <f>C19*J19/100</f>
        <v>60.808999999999997</v>
      </c>
      <c r="F19" s="38">
        <f>D19*K19/100</f>
        <v>61.524400000000007</v>
      </c>
      <c r="G19" s="38">
        <f>E19*N19/3.4</f>
        <v>67.962999999999994</v>
      </c>
      <c r="H19" s="38">
        <f>F19*O19/3.4</f>
        <v>72.381647058823546</v>
      </c>
      <c r="I19" s="39">
        <f>G19-H19</f>
        <v>-4.4186470588235522</v>
      </c>
      <c r="J19" s="40">
        <v>98</v>
      </c>
      <c r="K19" s="40">
        <v>98</v>
      </c>
      <c r="L19" s="38">
        <v>17</v>
      </c>
      <c r="M19" s="38">
        <v>17.2</v>
      </c>
      <c r="N19" s="38">
        <v>3.8</v>
      </c>
      <c r="O19" s="38">
        <v>4</v>
      </c>
    </row>
    <row r="20" spans="1:16" ht="15.75" customHeight="1">
      <c r="A20" s="33">
        <v>13</v>
      </c>
      <c r="B20" s="34" t="s">
        <v>26</v>
      </c>
      <c r="C20" s="41">
        <f>L20*710/100</f>
        <v>176.08</v>
      </c>
      <c r="D20" s="41">
        <f>M20*608/100</f>
        <v>134.976</v>
      </c>
      <c r="E20" s="41">
        <f>C20*J20/100</f>
        <v>172.55840000000001</v>
      </c>
      <c r="F20" s="41">
        <f>D20*K20/100</f>
        <v>132.27647999999999</v>
      </c>
      <c r="G20" s="41">
        <f>E20*N20/3.4</f>
        <v>172.55840000000001</v>
      </c>
      <c r="H20" s="41">
        <f>F20*O20/3.4</f>
        <v>136.16696470588235</v>
      </c>
      <c r="I20" s="42">
        <f>G20-H20</f>
        <v>36.391435294117656</v>
      </c>
      <c r="J20" s="43">
        <v>98</v>
      </c>
      <c r="K20" s="43">
        <v>98</v>
      </c>
      <c r="L20" s="41">
        <v>24.8</v>
      </c>
      <c r="M20" s="41">
        <v>22.2</v>
      </c>
      <c r="N20" s="41">
        <v>3.4</v>
      </c>
      <c r="O20" s="44">
        <v>3.5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238.13</v>
      </c>
      <c r="D24" s="47">
        <f t="shared" si="0"/>
        <v>197.756</v>
      </c>
      <c r="E24" s="47">
        <f t="shared" si="0"/>
        <v>233.3674</v>
      </c>
      <c r="F24" s="47">
        <f t="shared" si="0"/>
        <v>193.80088000000001</v>
      </c>
      <c r="G24" s="47">
        <f>SUM(G19:G23)</f>
        <v>240.5214</v>
      </c>
      <c r="H24" s="47">
        <f t="shared" si="0"/>
        <v>208.5486117647059</v>
      </c>
      <c r="I24" s="47">
        <f>G24-H24</f>
        <v>31.972788235294104</v>
      </c>
      <c r="J24" s="45">
        <f>E24/C24*100</f>
        <v>98</v>
      </c>
      <c r="K24" s="45">
        <f>F24/D24*100</f>
        <v>98</v>
      </c>
      <c r="L24" s="47">
        <f>C24/1075*100</f>
        <v>22.151627906976742</v>
      </c>
      <c r="M24" s="47">
        <f>D24/973*100</f>
        <v>20.324357656731756</v>
      </c>
      <c r="N24" s="47">
        <f>G24*3.4/E24</f>
        <v>3.5042287825977403</v>
      </c>
      <c r="O24" s="47">
        <f>H24*3.4/F24</f>
        <v>3.6587309613867594</v>
      </c>
    </row>
    <row r="25" spans="1:16">
      <c r="C25" s="11"/>
      <c r="I25" s="48">
        <f>G24-H24</f>
        <v>31.972788235294104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H19" sqref="H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55" t="s">
        <v>162</v>
      </c>
      <c r="C3" s="356"/>
      <c r="D3" s="356"/>
      <c r="E3" s="356"/>
      <c r="F3" s="356"/>
      <c r="G3" s="356"/>
      <c r="H3" s="356"/>
      <c r="I3" s="356"/>
      <c r="J3" s="356"/>
      <c r="K3" s="356"/>
      <c r="O3" s="53"/>
      <c r="P3" s="53"/>
    </row>
    <row r="4" spans="1:16" ht="15" customHeight="1">
      <c r="A4" s="2"/>
      <c r="B4" s="200"/>
      <c r="C4" s="187"/>
      <c r="D4" s="188" t="s">
        <v>79</v>
      </c>
      <c r="E4" s="188"/>
      <c r="F4" s="188"/>
      <c r="G4" s="188"/>
      <c r="H4" s="188"/>
      <c r="I4" s="188"/>
      <c r="J4" s="189"/>
      <c r="K4" s="190" t="s">
        <v>75</v>
      </c>
    </row>
    <row r="5" spans="1:16" ht="15" customHeight="1">
      <c r="A5" s="4" t="s">
        <v>9</v>
      </c>
      <c r="B5" s="201" t="s">
        <v>10</v>
      </c>
      <c r="C5" s="353" t="s">
        <v>67</v>
      </c>
      <c r="D5" s="354"/>
      <c r="E5" s="353" t="s">
        <v>68</v>
      </c>
      <c r="F5" s="354"/>
      <c r="G5" s="351" t="s">
        <v>122</v>
      </c>
      <c r="H5" s="352"/>
      <c r="I5" s="353" t="s">
        <v>78</v>
      </c>
      <c r="J5" s="354"/>
      <c r="K5" s="191" t="s">
        <v>76</v>
      </c>
    </row>
    <row r="6" spans="1:16" ht="15.75">
      <c r="A6" s="5" t="s">
        <v>18</v>
      </c>
      <c r="B6" s="202"/>
      <c r="C6" s="197" t="s">
        <v>12</v>
      </c>
      <c r="D6" s="197" t="s">
        <v>123</v>
      </c>
      <c r="E6" s="197" t="s">
        <v>12</v>
      </c>
      <c r="F6" s="197" t="s">
        <v>123</v>
      </c>
      <c r="G6" s="197" t="s">
        <v>12</v>
      </c>
      <c r="H6" s="197" t="s">
        <v>123</v>
      </c>
      <c r="I6" s="197" t="s">
        <v>12</v>
      </c>
      <c r="J6" s="197" t="s">
        <v>123</v>
      </c>
      <c r="K6" s="192" t="s">
        <v>77</v>
      </c>
    </row>
    <row r="7" spans="1:16" ht="15.75">
      <c r="A7" s="28">
        <v>1</v>
      </c>
      <c r="B7" s="203" t="s">
        <v>51</v>
      </c>
      <c r="C7" s="198"/>
      <c r="D7" s="198"/>
      <c r="E7" s="198"/>
      <c r="F7" s="198"/>
      <c r="G7" s="198"/>
      <c r="H7" s="198"/>
      <c r="I7" s="198"/>
      <c r="J7" s="198"/>
      <c r="K7" s="193"/>
    </row>
    <row r="8" spans="1:16">
      <c r="A8" s="27">
        <v>2</v>
      </c>
      <c r="B8" s="204" t="s">
        <v>52</v>
      </c>
      <c r="C8" s="198"/>
      <c r="D8" s="199"/>
      <c r="E8" s="199"/>
      <c r="F8" s="199"/>
      <c r="G8" s="199"/>
      <c r="H8" s="199"/>
      <c r="I8" s="199"/>
      <c r="J8" s="199"/>
      <c r="K8" s="17"/>
    </row>
    <row r="9" spans="1:16">
      <c r="A9" s="27">
        <v>3</v>
      </c>
      <c r="B9" s="204" t="s">
        <v>53</v>
      </c>
      <c r="C9" s="198"/>
      <c r="D9" s="199"/>
      <c r="E9" s="199"/>
      <c r="F9" s="199"/>
      <c r="G9" s="199"/>
      <c r="H9" s="199"/>
      <c r="I9" s="199"/>
      <c r="J9" s="199"/>
      <c r="K9" s="17"/>
    </row>
    <row r="10" spans="1:16">
      <c r="A10" s="27">
        <v>4</v>
      </c>
      <c r="B10" s="204" t="s">
        <v>158</v>
      </c>
      <c r="C10" s="198"/>
      <c r="D10" s="199"/>
      <c r="E10" s="199"/>
      <c r="F10" s="199"/>
      <c r="G10" s="199"/>
      <c r="H10" s="199"/>
      <c r="I10" s="199"/>
      <c r="J10" s="199"/>
      <c r="K10" s="17"/>
    </row>
    <row r="11" spans="1:16">
      <c r="A11" s="27">
        <v>5</v>
      </c>
      <c r="B11" s="204" t="s">
        <v>54</v>
      </c>
      <c r="C11" s="198"/>
      <c r="D11" s="199"/>
      <c r="E11" s="199"/>
      <c r="F11" s="199"/>
      <c r="G11" s="199"/>
      <c r="H11" s="199"/>
      <c r="I11" s="199"/>
      <c r="J11" s="199"/>
      <c r="K11" s="17"/>
    </row>
    <row r="12" spans="1:16">
      <c r="A12" s="27">
        <v>6</v>
      </c>
      <c r="B12" s="204" t="s">
        <v>26</v>
      </c>
      <c r="C12" s="198"/>
      <c r="D12" s="199"/>
      <c r="E12" s="199">
        <v>145</v>
      </c>
      <c r="F12" s="199">
        <v>720</v>
      </c>
      <c r="G12" s="199"/>
      <c r="H12" s="199"/>
      <c r="I12" s="199"/>
      <c r="J12" s="199"/>
      <c r="K12" s="17"/>
    </row>
    <row r="13" spans="1:16">
      <c r="A13" s="27">
        <v>7</v>
      </c>
      <c r="B13" s="204" t="s">
        <v>27</v>
      </c>
      <c r="C13" s="198"/>
      <c r="D13" s="199"/>
      <c r="E13" s="199"/>
      <c r="F13" s="199"/>
      <c r="G13" s="199"/>
      <c r="H13" s="199"/>
      <c r="I13" s="199"/>
      <c r="J13" s="199"/>
      <c r="K13" s="17"/>
    </row>
    <row r="14" spans="1:16">
      <c r="A14" s="27">
        <v>8</v>
      </c>
      <c r="B14" s="204" t="s">
        <v>28</v>
      </c>
      <c r="C14" s="198"/>
      <c r="D14" s="199"/>
      <c r="E14" s="199"/>
      <c r="F14" s="199"/>
      <c r="G14" s="199"/>
      <c r="H14" s="199"/>
      <c r="I14" s="199"/>
      <c r="J14" s="199"/>
      <c r="K14" s="17"/>
    </row>
    <row r="15" spans="1:16">
      <c r="A15" s="27">
        <v>9</v>
      </c>
      <c r="B15" s="204" t="s">
        <v>29</v>
      </c>
      <c r="C15" s="198"/>
      <c r="D15" s="199"/>
      <c r="E15" s="199"/>
      <c r="F15" s="199"/>
      <c r="G15" s="199"/>
      <c r="H15" s="199"/>
      <c r="I15" s="199"/>
      <c r="J15" s="199"/>
      <c r="K15" s="17"/>
    </row>
    <row r="16" spans="1:16">
      <c r="A16" s="27">
        <v>10</v>
      </c>
      <c r="B16" s="204" t="s">
        <v>30</v>
      </c>
      <c r="C16" s="198"/>
      <c r="D16" s="199"/>
      <c r="E16" s="199"/>
      <c r="F16" s="199"/>
      <c r="G16" s="199"/>
      <c r="H16" s="199"/>
      <c r="I16" s="199"/>
      <c r="J16" s="199"/>
      <c r="K16" s="17"/>
    </row>
    <row r="17" spans="1:11">
      <c r="A17" s="27">
        <v>11</v>
      </c>
      <c r="B17" s="204" t="s">
        <v>31</v>
      </c>
      <c r="C17" s="198"/>
      <c r="D17" s="199"/>
      <c r="E17" s="199"/>
      <c r="F17" s="199"/>
      <c r="G17" s="199"/>
      <c r="H17" s="199"/>
      <c r="I17" s="199"/>
      <c r="J17" s="199"/>
      <c r="K17" s="17"/>
    </row>
    <row r="18" spans="1:11">
      <c r="A18" s="27">
        <v>12</v>
      </c>
      <c r="B18" s="204" t="s">
        <v>32</v>
      </c>
      <c r="C18" s="198"/>
      <c r="D18" s="199"/>
      <c r="E18" s="199"/>
      <c r="F18" s="199"/>
      <c r="G18" s="199"/>
      <c r="H18" s="199"/>
      <c r="I18" s="199"/>
      <c r="J18" s="199"/>
      <c r="K18" s="17"/>
    </row>
    <row r="19" spans="1:11">
      <c r="A19" s="27">
        <v>13</v>
      </c>
      <c r="B19" s="205" t="s">
        <v>33</v>
      </c>
      <c r="C19" s="198">
        <v>684</v>
      </c>
      <c r="D19" s="199">
        <v>1739.7</v>
      </c>
      <c r="E19" s="199">
        <v>665</v>
      </c>
      <c r="F19" s="199">
        <v>6903.4</v>
      </c>
      <c r="G19" s="199">
        <v>146</v>
      </c>
      <c r="H19" s="199">
        <v>938.8</v>
      </c>
      <c r="I19" s="233"/>
      <c r="J19" s="233"/>
      <c r="K19" s="17"/>
    </row>
    <row r="20" spans="1:11">
      <c r="A20" s="27">
        <v>15</v>
      </c>
      <c r="B20" s="204" t="s">
        <v>35</v>
      </c>
      <c r="C20" s="198"/>
      <c r="D20" s="199"/>
      <c r="E20" s="199"/>
      <c r="F20" s="199"/>
      <c r="G20" s="199"/>
      <c r="H20" s="199"/>
      <c r="I20" s="199"/>
      <c r="J20" s="199"/>
      <c r="K20" s="17"/>
    </row>
    <row r="21" spans="1:11">
      <c r="A21" s="27">
        <v>16</v>
      </c>
      <c r="B21" s="204" t="s">
        <v>36</v>
      </c>
      <c r="C21" s="198"/>
      <c r="D21" s="199"/>
      <c r="E21" s="199"/>
      <c r="F21" s="199"/>
      <c r="G21" s="199"/>
      <c r="H21" s="199"/>
      <c r="I21" s="199"/>
      <c r="J21" s="199"/>
      <c r="K21" s="17"/>
    </row>
    <row r="22" spans="1:11">
      <c r="A22" s="27">
        <v>17</v>
      </c>
      <c r="B22" s="204" t="s">
        <v>124</v>
      </c>
      <c r="C22" s="198"/>
      <c r="D22" s="199"/>
      <c r="E22" s="199"/>
      <c r="F22" s="199"/>
      <c r="G22" s="199"/>
      <c r="H22" s="199"/>
      <c r="I22" s="199"/>
      <c r="J22" s="199"/>
      <c r="K22" s="17"/>
    </row>
    <row r="23" spans="1:11">
      <c r="A23" s="27">
        <v>18</v>
      </c>
      <c r="B23" s="204" t="s">
        <v>37</v>
      </c>
      <c r="C23" s="198"/>
      <c r="D23" s="199"/>
      <c r="E23" s="199"/>
      <c r="F23" s="199"/>
      <c r="G23" s="199"/>
      <c r="H23" s="199"/>
      <c r="I23" s="199"/>
      <c r="J23" s="199"/>
      <c r="K23" s="17"/>
    </row>
    <row r="24" spans="1:11">
      <c r="A24" s="27">
        <v>19</v>
      </c>
      <c r="B24" s="204" t="s">
        <v>98</v>
      </c>
      <c r="C24" s="198"/>
      <c r="D24" s="199"/>
      <c r="E24" s="199"/>
      <c r="F24" s="199"/>
      <c r="G24" s="199"/>
      <c r="H24" s="199"/>
      <c r="I24" s="199"/>
      <c r="J24" s="199"/>
      <c r="K24" s="17"/>
    </row>
    <row r="25" spans="1:11">
      <c r="A25" s="27">
        <v>20</v>
      </c>
      <c r="B25" s="204" t="s">
        <v>125</v>
      </c>
      <c r="C25" s="198"/>
      <c r="D25" s="199"/>
      <c r="E25" s="199"/>
      <c r="F25" s="199"/>
      <c r="G25" s="199"/>
      <c r="H25" s="199"/>
      <c r="I25" s="199"/>
      <c r="J25" s="199"/>
      <c r="K25" s="177"/>
    </row>
    <row r="26" spans="1:11">
      <c r="A26" s="27">
        <v>21</v>
      </c>
      <c r="B26" s="204" t="s">
        <v>106</v>
      </c>
      <c r="C26" s="198"/>
      <c r="D26" s="199"/>
      <c r="E26" s="199"/>
      <c r="F26" s="199"/>
      <c r="G26" s="199"/>
      <c r="H26" s="199"/>
      <c r="I26" s="199"/>
      <c r="J26" s="199"/>
      <c r="K26" s="171"/>
    </row>
    <row r="27" spans="1:11">
      <c r="A27" s="27">
        <v>22</v>
      </c>
      <c r="B27" s="204" t="s">
        <v>126</v>
      </c>
      <c r="C27" s="198"/>
      <c r="D27" s="199"/>
      <c r="E27" s="199"/>
      <c r="F27" s="199"/>
      <c r="G27" s="199"/>
      <c r="H27" s="199"/>
      <c r="I27" s="199"/>
      <c r="J27" s="199"/>
      <c r="K27" s="171"/>
    </row>
    <row r="28" spans="1:11">
      <c r="A28" s="27">
        <v>23</v>
      </c>
      <c r="B28" s="204" t="s">
        <v>107</v>
      </c>
      <c r="C28" s="198"/>
      <c r="D28" s="199"/>
      <c r="E28" s="199"/>
      <c r="F28" s="199"/>
      <c r="G28" s="199"/>
      <c r="H28" s="199"/>
      <c r="I28" s="199"/>
      <c r="J28" s="199"/>
      <c r="K28" s="177"/>
    </row>
    <row r="29" spans="1:11">
      <c r="A29" s="27">
        <v>24</v>
      </c>
      <c r="B29" s="204" t="s">
        <v>38</v>
      </c>
      <c r="C29" s="198"/>
      <c r="D29" s="199"/>
      <c r="E29" s="199"/>
      <c r="F29" s="199"/>
      <c r="G29" s="199"/>
      <c r="H29" s="199"/>
      <c r="I29" s="199"/>
      <c r="J29" s="199"/>
      <c r="K29" s="170"/>
    </row>
    <row r="30" spans="1:11">
      <c r="A30" s="27">
        <v>25</v>
      </c>
      <c r="B30" s="206" t="s">
        <v>39</v>
      </c>
      <c r="C30" s="198">
        <f>SUM(C7:C29)</f>
        <v>684</v>
      </c>
      <c r="D30" s="199">
        <f t="shared" ref="D30:J30" si="0">SUM(D7:D29)</f>
        <v>1739.7</v>
      </c>
      <c r="E30" s="199">
        <f t="shared" si="0"/>
        <v>810</v>
      </c>
      <c r="F30" s="199">
        <f t="shared" si="0"/>
        <v>7623.4</v>
      </c>
      <c r="G30" s="199">
        <f t="shared" si="0"/>
        <v>146</v>
      </c>
      <c r="H30" s="199">
        <f t="shared" si="0"/>
        <v>938.8</v>
      </c>
      <c r="I30" s="199">
        <f t="shared" si="0"/>
        <v>0</v>
      </c>
      <c r="J30" s="199">
        <f t="shared" si="0"/>
        <v>0</v>
      </c>
      <c r="K30" s="194">
        <f>SUM(K7:K29)</f>
        <v>0</v>
      </c>
    </row>
    <row r="31" spans="1:11">
      <c r="A31" s="27">
        <v>26</v>
      </c>
      <c r="B31" s="204" t="s">
        <v>40</v>
      </c>
      <c r="C31" s="198">
        <v>450</v>
      </c>
      <c r="D31" s="199">
        <v>870</v>
      </c>
      <c r="E31" s="199">
        <v>62</v>
      </c>
      <c r="F31" s="199">
        <v>400</v>
      </c>
      <c r="G31" s="199"/>
      <c r="H31" s="199"/>
      <c r="I31" s="199"/>
      <c r="J31" s="199"/>
      <c r="K31" s="17"/>
    </row>
    <row r="32" spans="1:11">
      <c r="A32" s="27">
        <v>27</v>
      </c>
      <c r="B32" s="204" t="s">
        <v>41</v>
      </c>
      <c r="C32" s="198"/>
      <c r="D32" s="199"/>
      <c r="E32" s="199"/>
      <c r="F32" s="199"/>
      <c r="G32" s="199"/>
      <c r="H32" s="199"/>
      <c r="I32" s="199"/>
      <c r="J32" s="199"/>
      <c r="K32" s="17"/>
    </row>
    <row r="33" spans="1:11">
      <c r="A33" s="27">
        <v>28</v>
      </c>
      <c r="B33" s="206" t="s">
        <v>42</v>
      </c>
      <c r="C33" s="198">
        <f>SUM(C30:C32)</f>
        <v>1134</v>
      </c>
      <c r="D33" s="199">
        <f t="shared" ref="D33:J33" si="1">SUM(D30:D32)</f>
        <v>2609.6999999999998</v>
      </c>
      <c r="E33" s="199">
        <f t="shared" si="1"/>
        <v>872</v>
      </c>
      <c r="F33" s="199">
        <f t="shared" si="1"/>
        <v>8023.4</v>
      </c>
      <c r="G33" s="199">
        <f t="shared" si="1"/>
        <v>146</v>
      </c>
      <c r="H33" s="199">
        <f t="shared" si="1"/>
        <v>938.8</v>
      </c>
      <c r="I33" s="199">
        <f t="shared" si="1"/>
        <v>0</v>
      </c>
      <c r="J33" s="199">
        <f t="shared" si="1"/>
        <v>0</v>
      </c>
      <c r="K33" s="17">
        <f>SUM(K30:K32)</f>
        <v>0</v>
      </c>
    </row>
    <row r="34" spans="1:11">
      <c r="A34" s="27">
        <v>29</v>
      </c>
      <c r="B34" s="207">
        <v>2020</v>
      </c>
      <c r="C34" s="198">
        <v>1004</v>
      </c>
      <c r="D34" s="199">
        <v>802</v>
      </c>
      <c r="E34" s="199">
        <v>608</v>
      </c>
      <c r="F34" s="199">
        <v>3847</v>
      </c>
      <c r="G34" s="199">
        <v>38.200000000000003</v>
      </c>
      <c r="H34" s="199">
        <v>201</v>
      </c>
      <c r="I34" s="199"/>
      <c r="J34" s="199"/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45" t="s">
        <v>71</v>
      </c>
      <c r="B2" s="345"/>
      <c r="C2" s="345"/>
      <c r="D2" s="345"/>
    </row>
    <row r="3" spans="1:5" ht="20.25" customHeight="1">
      <c r="A3" s="345" t="s">
        <v>117</v>
      </c>
      <c r="B3" s="345"/>
      <c r="C3" s="345"/>
      <c r="D3" s="345"/>
    </row>
    <row r="4" spans="1:5" ht="19.5" customHeight="1">
      <c r="A4" s="323" t="s">
        <v>164</v>
      </c>
      <c r="B4" s="323"/>
      <c r="C4" s="323"/>
      <c r="D4" s="323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160</v>
      </c>
    </row>
    <row r="8" spans="1:5" ht="19.5" customHeight="1">
      <c r="A8" s="29">
        <v>1</v>
      </c>
      <c r="B8" s="64" t="s">
        <v>51</v>
      </c>
      <c r="C8" s="29">
        <v>0</v>
      </c>
      <c r="D8" s="29"/>
    </row>
    <row r="9" spans="1:5" ht="20.25" customHeight="1">
      <c r="A9" s="33">
        <v>2</v>
      </c>
      <c r="B9" s="34" t="s">
        <v>52</v>
      </c>
      <c r="C9" s="33">
        <v>0</v>
      </c>
      <c r="D9" s="33"/>
    </row>
    <row r="10" spans="1:5" ht="20.25" customHeight="1">
      <c r="A10" s="33">
        <v>3</v>
      </c>
      <c r="B10" s="34" t="s">
        <v>53</v>
      </c>
      <c r="C10" s="33">
        <v>0</v>
      </c>
      <c r="D10" s="33"/>
    </row>
    <row r="11" spans="1:5" ht="21" customHeight="1">
      <c r="A11" s="33">
        <v>4</v>
      </c>
      <c r="B11" s="34" t="s">
        <v>158</v>
      </c>
      <c r="C11" s="33">
        <v>0</v>
      </c>
      <c r="D11" s="33"/>
    </row>
    <row r="12" spans="1:5" ht="21" customHeight="1">
      <c r="A12" s="33">
        <v>5</v>
      </c>
      <c r="B12" s="34" t="s">
        <v>54</v>
      </c>
      <c r="C12" s="65">
        <v>0</v>
      </c>
      <c r="D12" s="65"/>
    </row>
    <row r="13" spans="1:5" ht="20.25" customHeight="1">
      <c r="A13" s="33">
        <v>6</v>
      </c>
      <c r="B13" s="34" t="s">
        <v>26</v>
      </c>
      <c r="C13" s="33">
        <v>0</v>
      </c>
      <c r="D13" s="33"/>
    </row>
    <row r="14" spans="1:5" ht="21.75" customHeight="1">
      <c r="A14" s="33">
        <v>7</v>
      </c>
      <c r="B14" s="34" t="s">
        <v>27</v>
      </c>
      <c r="C14" s="33">
        <v>0</v>
      </c>
      <c r="D14" s="33"/>
      <c r="E14" t="s">
        <v>74</v>
      </c>
    </row>
    <row r="15" spans="1:5" ht="20.25" customHeight="1">
      <c r="A15" s="33">
        <v>8</v>
      </c>
      <c r="B15" s="34" t="s">
        <v>28</v>
      </c>
      <c r="C15" s="33">
        <v>0</v>
      </c>
      <c r="D15" s="33"/>
    </row>
    <row r="16" spans="1:5" ht="22.5" customHeight="1">
      <c r="A16" s="33">
        <v>9</v>
      </c>
      <c r="B16" s="34" t="s">
        <v>29</v>
      </c>
      <c r="C16" s="33">
        <v>0</v>
      </c>
      <c r="D16" s="33"/>
    </row>
    <row r="17" spans="1:6" ht="22.5" customHeight="1">
      <c r="A17" s="33">
        <v>10</v>
      </c>
      <c r="B17" s="34" t="s">
        <v>30</v>
      </c>
      <c r="C17" s="33">
        <v>0</v>
      </c>
      <c r="D17" s="33"/>
    </row>
    <row r="18" spans="1:6" ht="19.5" customHeight="1">
      <c r="A18" s="33">
        <v>11</v>
      </c>
      <c r="B18" s="34" t="s">
        <v>31</v>
      </c>
      <c r="C18" s="33">
        <v>0</v>
      </c>
      <c r="D18" s="33"/>
    </row>
    <row r="19" spans="1:6" ht="21" customHeight="1">
      <c r="A19" s="33">
        <v>12</v>
      </c>
      <c r="B19" s="34" t="s">
        <v>32</v>
      </c>
      <c r="C19" s="33">
        <v>0</v>
      </c>
      <c r="D19" s="33"/>
    </row>
    <row r="20" spans="1:6" ht="21.75" customHeight="1">
      <c r="A20" s="33">
        <v>13</v>
      </c>
      <c r="B20" s="66" t="s">
        <v>33</v>
      </c>
      <c r="C20" s="65">
        <v>0</v>
      </c>
      <c r="D20" s="65"/>
    </row>
    <row r="21" spans="1:6" ht="22.5" customHeight="1">
      <c r="A21" s="33">
        <v>14</v>
      </c>
      <c r="B21" s="34" t="s">
        <v>34</v>
      </c>
      <c r="C21" s="33">
        <v>0</v>
      </c>
      <c r="D21" s="33"/>
    </row>
    <row r="22" spans="1:6" ht="22.5" customHeight="1">
      <c r="A22" s="33">
        <v>15</v>
      </c>
      <c r="B22" s="34" t="s">
        <v>119</v>
      </c>
      <c r="C22" s="33">
        <v>0</v>
      </c>
      <c r="D22" s="33"/>
      <c r="E22" s="67"/>
      <c r="F22" s="1"/>
    </row>
    <row r="23" spans="1:6" ht="22.5" customHeight="1">
      <c r="A23" s="33">
        <v>16</v>
      </c>
      <c r="B23" s="34" t="s">
        <v>35</v>
      </c>
      <c r="C23" s="33">
        <v>0</v>
      </c>
      <c r="D23" s="33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A13" workbookViewId="0">
      <selection activeCell="G33" sqref="G3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163</v>
      </c>
      <c r="E3" s="50"/>
      <c r="F3" s="50"/>
      <c r="I3" s="50"/>
      <c r="J3" s="50"/>
    </row>
    <row r="4" spans="1:12">
      <c r="A4" s="54"/>
      <c r="B4" s="55"/>
      <c r="C4" s="178"/>
      <c r="D4" s="357" t="s">
        <v>155</v>
      </c>
      <c r="E4" s="357"/>
      <c r="F4" s="357"/>
      <c r="G4" s="357"/>
      <c r="H4" s="358"/>
      <c r="I4" s="359" t="s">
        <v>81</v>
      </c>
      <c r="J4" s="360"/>
      <c r="K4" s="179" t="s">
        <v>82</v>
      </c>
      <c r="L4" s="180"/>
    </row>
    <row r="5" spans="1:12">
      <c r="A5" s="56" t="s">
        <v>9</v>
      </c>
      <c r="B5" s="57" t="s">
        <v>10</v>
      </c>
      <c r="C5" s="181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6" t="s">
        <v>86</v>
      </c>
      <c r="I5" s="167" t="s">
        <v>87</v>
      </c>
      <c r="J5" s="168" t="s">
        <v>88</v>
      </c>
      <c r="K5" s="181" t="s">
        <v>20</v>
      </c>
      <c r="L5" s="181" t="s">
        <v>89</v>
      </c>
    </row>
    <row r="6" spans="1:12">
      <c r="A6" s="58" t="s">
        <v>18</v>
      </c>
      <c r="B6" s="58"/>
      <c r="C6" s="182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3"/>
      <c r="L6" s="184" t="s">
        <v>95</v>
      </c>
    </row>
    <row r="7" spans="1:12">
      <c r="A7" s="30">
        <v>1</v>
      </c>
      <c r="B7" s="30" t="s">
        <v>51</v>
      </c>
      <c r="C7" s="169"/>
      <c r="D7" s="75">
        <v>1185</v>
      </c>
      <c r="E7" s="75"/>
      <c r="F7" s="185"/>
      <c r="G7" s="185"/>
      <c r="H7" s="185"/>
      <c r="I7" s="185"/>
      <c r="J7" s="185"/>
      <c r="K7" s="185"/>
      <c r="L7" s="185"/>
    </row>
    <row r="8" spans="1:12">
      <c r="A8" s="32">
        <v>2</v>
      </c>
      <c r="B8" s="32" t="s">
        <v>52</v>
      </c>
      <c r="C8" s="169"/>
      <c r="D8" s="75">
        <v>2189</v>
      </c>
      <c r="E8" s="75"/>
      <c r="F8" s="185"/>
      <c r="G8" s="185"/>
      <c r="H8" s="185"/>
      <c r="I8" s="185"/>
      <c r="J8" s="185"/>
      <c r="K8" s="185"/>
      <c r="L8" s="185"/>
    </row>
    <row r="9" spans="1:12">
      <c r="A9" s="32">
        <v>3</v>
      </c>
      <c r="B9" s="32" t="s">
        <v>53</v>
      </c>
      <c r="C9" s="169"/>
      <c r="D9" s="75">
        <v>1531</v>
      </c>
      <c r="E9" s="75"/>
      <c r="F9" s="185"/>
      <c r="G9" s="185"/>
      <c r="H9" s="185"/>
      <c r="I9" s="185"/>
      <c r="J9" s="185"/>
      <c r="K9" s="185"/>
      <c r="L9" s="185"/>
    </row>
    <row r="10" spans="1:12">
      <c r="A10" s="32">
        <v>4</v>
      </c>
      <c r="B10" s="32" t="s">
        <v>158</v>
      </c>
      <c r="C10" s="169"/>
      <c r="D10" s="75">
        <v>386</v>
      </c>
      <c r="E10" s="75"/>
      <c r="F10" s="185"/>
      <c r="G10" s="185"/>
      <c r="H10" s="185"/>
      <c r="I10" s="185"/>
      <c r="J10" s="185"/>
      <c r="K10" s="185"/>
      <c r="L10" s="185"/>
    </row>
    <row r="11" spans="1:12">
      <c r="A11" s="32">
        <v>5</v>
      </c>
      <c r="B11" s="32" t="s">
        <v>54</v>
      </c>
      <c r="C11" s="169"/>
      <c r="D11" s="75">
        <v>0</v>
      </c>
      <c r="E11" s="75"/>
      <c r="F11" s="185"/>
      <c r="G11" s="185"/>
      <c r="H11" s="185"/>
      <c r="I11" s="185"/>
      <c r="J11" s="185"/>
      <c r="K11" s="185"/>
      <c r="L11" s="185"/>
    </row>
    <row r="12" spans="1:12">
      <c r="A12" s="32">
        <v>6</v>
      </c>
      <c r="B12" s="32" t="s">
        <v>26</v>
      </c>
      <c r="C12" s="169"/>
      <c r="D12" s="88">
        <v>166</v>
      </c>
      <c r="E12" s="88"/>
      <c r="F12" s="185"/>
      <c r="G12" s="185"/>
      <c r="H12" s="185"/>
      <c r="I12" s="185"/>
      <c r="J12" s="185"/>
      <c r="K12" s="185"/>
      <c r="L12" s="185"/>
    </row>
    <row r="13" spans="1:12">
      <c r="A13" s="32">
        <v>7</v>
      </c>
      <c r="B13" s="32" t="s">
        <v>27</v>
      </c>
      <c r="C13" s="172"/>
      <c r="D13" s="91">
        <v>766</v>
      </c>
      <c r="E13" s="91"/>
      <c r="F13" s="185"/>
      <c r="G13" s="185"/>
      <c r="H13" s="185"/>
      <c r="I13" s="185"/>
      <c r="J13" s="185"/>
      <c r="K13" s="185"/>
      <c r="L13" s="185"/>
    </row>
    <row r="14" spans="1:12">
      <c r="A14" s="32">
        <v>8</v>
      </c>
      <c r="B14" s="32" t="s">
        <v>28</v>
      </c>
      <c r="C14" s="173"/>
      <c r="D14" s="90">
        <v>1087</v>
      </c>
      <c r="E14" s="90"/>
      <c r="F14" s="185"/>
      <c r="G14" s="185"/>
      <c r="H14" s="185"/>
      <c r="I14" s="185"/>
      <c r="J14" s="185"/>
      <c r="K14" s="185"/>
      <c r="L14" s="185"/>
    </row>
    <row r="15" spans="1:12">
      <c r="A15" s="32">
        <v>9</v>
      </c>
      <c r="B15" s="32" t="s">
        <v>29</v>
      </c>
      <c r="C15" s="172"/>
      <c r="D15" s="91">
        <v>1762.1</v>
      </c>
      <c r="E15" s="91"/>
      <c r="F15" s="185"/>
      <c r="G15" s="185"/>
      <c r="H15" s="185"/>
      <c r="I15" s="185"/>
      <c r="J15" s="185"/>
      <c r="K15" s="185"/>
      <c r="L15" s="185"/>
    </row>
    <row r="16" spans="1:12">
      <c r="A16" s="32">
        <v>10</v>
      </c>
      <c r="B16" s="32" t="s">
        <v>30</v>
      </c>
      <c r="C16" s="173"/>
      <c r="D16" s="90">
        <v>0</v>
      </c>
      <c r="E16" s="90"/>
      <c r="F16" s="185"/>
      <c r="G16" s="185"/>
      <c r="H16" s="185"/>
      <c r="I16" s="185"/>
      <c r="J16" s="185"/>
      <c r="K16" s="185"/>
      <c r="L16" s="185"/>
    </row>
    <row r="17" spans="1:12">
      <c r="A17" s="32">
        <v>11</v>
      </c>
      <c r="B17" s="32" t="s">
        <v>31</v>
      </c>
      <c r="C17" s="172"/>
      <c r="D17" s="91">
        <v>497</v>
      </c>
      <c r="E17" s="91"/>
      <c r="F17" s="185"/>
      <c r="G17" s="185"/>
      <c r="H17" s="185"/>
      <c r="I17" s="185"/>
      <c r="J17" s="185"/>
      <c r="K17" s="185"/>
      <c r="L17" s="185"/>
    </row>
    <row r="18" spans="1:12">
      <c r="A18" s="32">
        <v>12</v>
      </c>
      <c r="B18" s="32" t="s">
        <v>32</v>
      </c>
      <c r="C18" s="173"/>
      <c r="D18" s="90">
        <v>3706</v>
      </c>
      <c r="E18" s="90"/>
      <c r="F18" s="185"/>
      <c r="G18" s="185"/>
      <c r="H18" s="185"/>
      <c r="I18" s="185"/>
      <c r="J18" s="185"/>
      <c r="K18" s="185"/>
      <c r="L18" s="185"/>
    </row>
    <row r="19" spans="1:12">
      <c r="A19" s="32">
        <v>13</v>
      </c>
      <c r="B19" s="59" t="s">
        <v>33</v>
      </c>
      <c r="C19" s="174"/>
      <c r="D19" s="90">
        <v>1912</v>
      </c>
      <c r="E19" s="90"/>
      <c r="F19" s="185"/>
      <c r="G19" s="185"/>
      <c r="H19" s="185"/>
      <c r="I19" s="185"/>
      <c r="J19" s="185"/>
      <c r="K19" s="185"/>
      <c r="L19" s="185"/>
    </row>
    <row r="20" spans="1:12">
      <c r="A20" s="32">
        <v>15</v>
      </c>
      <c r="B20" s="32" t="s">
        <v>69</v>
      </c>
      <c r="C20" s="175"/>
      <c r="D20" s="96">
        <v>176</v>
      </c>
      <c r="E20" s="196"/>
      <c r="F20" s="185"/>
      <c r="G20" s="185"/>
      <c r="H20" s="185"/>
      <c r="I20" s="185"/>
      <c r="J20" s="185"/>
      <c r="K20" s="185"/>
      <c r="L20" s="185"/>
    </row>
    <row r="21" spans="1:12">
      <c r="A21" s="32">
        <v>16</v>
      </c>
      <c r="B21" s="32" t="s">
        <v>36</v>
      </c>
      <c r="C21" s="176"/>
      <c r="D21" s="76">
        <v>0</v>
      </c>
      <c r="E21" s="76"/>
      <c r="F21" s="185"/>
      <c r="G21" s="185"/>
      <c r="H21" s="185"/>
      <c r="I21" s="185"/>
      <c r="J21" s="185"/>
      <c r="K21" s="185"/>
      <c r="L21" s="185"/>
    </row>
    <row r="22" spans="1:12">
      <c r="A22" s="32">
        <v>17</v>
      </c>
      <c r="B22" s="32" t="s">
        <v>103</v>
      </c>
      <c r="C22" s="176"/>
      <c r="D22" s="76">
        <v>262</v>
      </c>
      <c r="E22" s="76"/>
      <c r="F22" s="185"/>
      <c r="G22" s="185"/>
      <c r="H22" s="185"/>
      <c r="I22" s="185"/>
      <c r="J22" s="185"/>
      <c r="K22" s="185"/>
      <c r="L22" s="185"/>
    </row>
    <row r="23" spans="1:12">
      <c r="A23" s="32">
        <v>18</v>
      </c>
      <c r="B23" s="9" t="s">
        <v>96</v>
      </c>
      <c r="C23" s="176"/>
      <c r="D23" s="76">
        <v>362</v>
      </c>
      <c r="E23" s="76"/>
      <c r="F23" s="185"/>
      <c r="G23" s="185"/>
      <c r="H23" s="185"/>
      <c r="I23" s="185"/>
      <c r="J23" s="185"/>
      <c r="K23" s="185"/>
      <c r="L23" s="185"/>
    </row>
    <row r="24" spans="1:12">
      <c r="A24" s="32">
        <v>19</v>
      </c>
      <c r="B24" s="32" t="s">
        <v>100</v>
      </c>
      <c r="C24" s="169"/>
      <c r="D24" s="75">
        <v>427</v>
      </c>
      <c r="E24" s="75"/>
      <c r="F24" s="185"/>
      <c r="G24" s="185"/>
      <c r="H24" s="185"/>
      <c r="I24" s="185"/>
      <c r="J24" s="185"/>
      <c r="K24" s="185"/>
      <c r="L24" s="185"/>
    </row>
    <row r="25" spans="1:12">
      <c r="A25" s="32">
        <v>20</v>
      </c>
      <c r="B25" s="32" t="s">
        <v>108</v>
      </c>
      <c r="C25" s="169"/>
      <c r="D25" s="75">
        <v>267.39999999999998</v>
      </c>
      <c r="E25" s="75"/>
      <c r="F25" s="185"/>
      <c r="G25" s="185"/>
      <c r="H25" s="185"/>
      <c r="I25" s="185"/>
      <c r="J25" s="185"/>
      <c r="K25" s="185"/>
      <c r="L25" s="185"/>
    </row>
    <row r="26" spans="1:12">
      <c r="A26" s="32">
        <v>21</v>
      </c>
      <c r="B26" s="32" t="s">
        <v>119</v>
      </c>
      <c r="C26" s="169"/>
      <c r="D26" s="75">
        <v>23.37</v>
      </c>
      <c r="E26" s="75"/>
      <c r="F26" s="185"/>
      <c r="G26" s="185"/>
      <c r="H26" s="185"/>
      <c r="I26" s="185"/>
      <c r="J26" s="185"/>
      <c r="K26" s="185"/>
      <c r="L26" s="185"/>
    </row>
    <row r="27" spans="1:12">
      <c r="A27" s="32">
        <v>22</v>
      </c>
      <c r="B27" s="32" t="s">
        <v>107</v>
      </c>
      <c r="C27" s="169"/>
      <c r="D27" s="75">
        <v>129.32</v>
      </c>
      <c r="E27" s="75"/>
      <c r="F27" s="185"/>
      <c r="G27" s="185"/>
      <c r="H27" s="185"/>
      <c r="I27" s="185"/>
      <c r="J27" s="185"/>
      <c r="K27" s="185"/>
      <c r="L27" s="185"/>
    </row>
    <row r="28" spans="1:12">
      <c r="A28" s="32">
        <v>23</v>
      </c>
      <c r="B28" s="32" t="s">
        <v>70</v>
      </c>
      <c r="C28" s="177"/>
      <c r="D28" s="229">
        <v>0</v>
      </c>
      <c r="E28" s="177"/>
      <c r="F28" s="177"/>
      <c r="G28" s="177"/>
      <c r="H28" s="177"/>
      <c r="I28" s="177"/>
      <c r="J28" s="177"/>
      <c r="K28" s="177"/>
      <c r="L28" s="177"/>
    </row>
    <row r="29" spans="1:12">
      <c r="A29" s="32">
        <v>24</v>
      </c>
      <c r="B29" s="32" t="s">
        <v>38</v>
      </c>
      <c r="C29" s="176"/>
      <c r="D29" s="156">
        <v>0</v>
      </c>
      <c r="E29" s="156"/>
      <c r="F29" s="185"/>
      <c r="G29" s="185"/>
      <c r="H29" s="185"/>
      <c r="I29" s="185"/>
      <c r="J29" s="185"/>
      <c r="K29" s="185"/>
      <c r="L29" s="185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0</v>
      </c>
      <c r="F30" s="76">
        <f t="shared" ref="F30:L30" si="0">SUM(F7:F29)</f>
        <v>0</v>
      </c>
      <c r="G30" s="76">
        <f t="shared" si="0"/>
        <v>0</v>
      </c>
      <c r="H30" s="76">
        <f t="shared" si="0"/>
        <v>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</row>
    <row r="32" spans="1:12">
      <c r="A32" s="32">
        <v>27</v>
      </c>
      <c r="B32" s="32" t="s">
        <v>41</v>
      </c>
      <c r="C32" s="82"/>
      <c r="D32" s="133"/>
      <c r="E32" s="133"/>
      <c r="F32" s="185">
        <v>312</v>
      </c>
      <c r="G32" s="185"/>
      <c r="H32" s="185"/>
      <c r="I32" s="185"/>
      <c r="J32" s="185"/>
      <c r="K32" s="185"/>
      <c r="L32" s="185"/>
    </row>
    <row r="33" spans="1:12">
      <c r="A33" s="17">
        <v>28</v>
      </c>
      <c r="B33" s="60" t="s">
        <v>42</v>
      </c>
      <c r="C33" s="186">
        <f>SUM(C30:C32)</f>
        <v>0</v>
      </c>
      <c r="D33" s="17">
        <f t="shared" ref="D33:L33" si="1">SUM(D30:D32)</f>
        <v>16834.189999999999</v>
      </c>
      <c r="E33" s="17">
        <f>SUM(E30:E32)</f>
        <v>0</v>
      </c>
      <c r="F33" s="186">
        <f t="shared" si="1"/>
        <v>312</v>
      </c>
      <c r="G33" s="186">
        <f t="shared" si="1"/>
        <v>0</v>
      </c>
      <c r="H33" s="186">
        <f t="shared" si="1"/>
        <v>0</v>
      </c>
      <c r="I33" s="186">
        <f t="shared" si="1"/>
        <v>0</v>
      </c>
      <c r="J33" s="186">
        <f t="shared" si="1"/>
        <v>0</v>
      </c>
      <c r="K33" s="186">
        <f t="shared" si="1"/>
        <v>0</v>
      </c>
      <c r="L33" s="186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3262</v>
      </c>
      <c r="F34" s="17">
        <v>2275</v>
      </c>
      <c r="G34" s="17"/>
      <c r="H34" s="17"/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2021-07-02T05:01:17Z</dcterms:modified>
</cp:coreProperties>
</file>