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19"/>
  <c r="D7"/>
  <c r="C9"/>
  <c r="C10"/>
  <c r="C11"/>
  <c r="C12"/>
  <c r="C13"/>
  <c r="C14"/>
  <c r="C15"/>
  <c r="C16"/>
  <c r="C17"/>
  <c r="C18"/>
  <c r="C19"/>
  <c r="C7"/>
  <c r="C8"/>
  <c r="V30" l="1"/>
  <c r="F7"/>
  <c r="F21" i="2"/>
  <c r="E8" i="1"/>
  <c r="E9"/>
  <c r="E11"/>
  <c r="E12"/>
  <c r="E13"/>
  <c r="E14"/>
  <c r="E15"/>
  <c r="E16"/>
  <c r="E17"/>
  <c r="E18"/>
  <c r="D8"/>
  <c r="D9"/>
  <c r="D11"/>
  <c r="D12"/>
  <c r="D13"/>
  <c r="D14"/>
  <c r="D15"/>
  <c r="D16"/>
  <c r="D17"/>
  <c r="D18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R28" i="2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R24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D27"/>
  <c r="H27" i="10" l="1"/>
  <c r="E27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R27"/>
  <c r="F30"/>
  <c r="N30"/>
  <c r="F27"/>
  <c r="J27"/>
  <c r="N27"/>
  <c r="H30" i="10" l="1"/>
  <c r="E30"/>
  <c r="D30" s="1"/>
  <c r="C30"/>
  <c r="R30" i="2"/>
  <c r="J30"/>
  <c r="G30" i="10" l="1"/>
  <c r="K30"/>
</calcChain>
</file>

<file path=xl/sharedStrings.xml><?xml version="1.0" encoding="utf-8"?>
<sst xmlns="http://schemas.openxmlformats.org/spreadsheetml/2006/main" count="503" uniqueCount="165">
  <si>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</si>
  <si>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</si>
  <si>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</si>
  <si>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</si>
  <si>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</si>
  <si>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</si>
  <si>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</si>
  <si>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</si>
  <si>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</si>
  <si>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</si>
  <si>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</si>
  <si>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</si>
  <si>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</si>
  <si>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</si>
  <si>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</si>
  <si>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</si>
  <si>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</si>
  <si>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</si>
  <si>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</si>
  <si>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</si>
  <si>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</si>
  <si>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</si>
  <si>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</si>
  <si>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</si>
  <si>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</si>
  <si>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</si>
  <si>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</si>
  <si>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</si>
  <si>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</si>
  <si>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</si>
  <si>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</si>
  <si>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</si>
  <si>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</si>
  <si>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</si>
  <si>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</si>
  <si>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</si>
  <si>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</si>
  <si>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</si>
  <si>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</si>
  <si>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</si>
  <si>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</si>
  <si>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</si>
  <si>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</si>
  <si>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</si>
  <si>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</si>
  <si>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</si>
  <si>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</si>
  <si>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</si>
  <si>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</si>
  <si>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</si>
  <si>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</si>
  <si>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</si>
  <si>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</si>
  <si>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</si>
  <si>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</si>
  <si>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</si>
  <si>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</si>
  <si>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</si>
  <si>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</si>
  <si>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</si>
  <si>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</si>
  <si>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</si>
  <si>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</si>
  <si>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</si>
  <si>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</si>
  <si>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</si>
  <si>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</si>
  <si>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</si>
  <si>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</si>
  <si>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</si>
  <si>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</si>
  <si>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</si>
  <si>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</si>
  <si>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</si>
  <si>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</si>
  <si>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</si>
  <si>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</si>
  <si>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</si>
  <si>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</si>
  <si>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</si>
  <si>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</si>
  <si>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</si>
  <si>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</si>
  <si>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</si>
  <si>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</si>
  <si>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</si>
  <si>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</si>
  <si>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</si>
  <si>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</si>
  <si>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</si>
  <si>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</si>
  <si>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</si>
  <si>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</si>
  <si>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</si>
  <si>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</si>
  <si>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</si>
  <si>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</si>
  <si>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</si>
  <si>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</si>
  <si>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</si>
  <si>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</si>
  <si>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</si>
  <si>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</si>
  <si>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</si>
  <si>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</si>
  <si>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</si>
  <si>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</si>
  <si>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</si>
  <si>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</si>
  <si>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</si>
  <si>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</si>
  <si>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</si>
  <si>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</si>
  <si>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</si>
  <si>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</si>
  <si>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</si>
  <si>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</si>
  <si>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</si>
  <si>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</si>
  <si>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</si>
  <si>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</si>
  <si>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</si>
  <si>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</si>
  <si>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</si>
  <si>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</si>
  <si>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</si>
  <si>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</si>
  <si>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</si>
  <si>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</si>
  <si>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</si>
  <si>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</si>
  <si>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</si>
  <si>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</si>
  <si>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</si>
  <si>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</si>
  <si>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</si>
  <si>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</si>
  <si>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</si>
  <si>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</si>
  <si>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</si>
  <si>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</si>
  <si>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</si>
  <si>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</si>
  <si>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</si>
  <si>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</si>
  <si>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</si>
  <si>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</si>
  <si>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</si>
  <si>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</si>
  <si>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</si>
  <si>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</si>
  <si>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</si>
  <si>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</si>
  <si>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</si>
  <si>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</si>
  <si>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</si>
  <si>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</si>
  <si>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</si>
  <si>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</si>
  <si>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</si>
  <si>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05 июля  2021 года</t>
  </si>
  <si>
    <t>на 05 июля   2021 года</t>
  </si>
  <si>
    <t>на 05 июля 2021 года.</t>
  </si>
  <si>
    <t>на 05 июля 2021 года</t>
  </si>
  <si>
    <t>на 05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</si>
</sst>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3" ht="21" customHeight="1">
      <c r="A2" s="327" t="s">
        <v>129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23" ht="18" customHeight="1">
      <c r="A3" s="328" t="s">
        <v>160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23" ht="15" customHeight="1">
      <c r="A4" s="234"/>
      <c r="B4" s="239"/>
      <c r="C4" s="98" t="s">
        <v>43</v>
      </c>
      <c r="D4" s="329" t="s">
        <v>131</v>
      </c>
      <c r="E4" s="330"/>
      <c r="F4" s="331"/>
      <c r="G4" s="92" t="s">
        <v>145</v>
      </c>
      <c r="H4" s="332" t="s">
        <v>44</v>
      </c>
      <c r="I4" s="333"/>
      <c r="J4" s="334"/>
      <c r="K4" s="92" t="s">
        <v>145</v>
      </c>
      <c r="L4" s="332" t="s">
        <v>132</v>
      </c>
      <c r="M4" s="333"/>
      <c r="N4" s="334"/>
      <c r="O4" s="100" t="s">
        <v>145</v>
      </c>
      <c r="P4" s="324" t="s">
        <v>133</v>
      </c>
      <c r="Q4" s="325"/>
      <c r="R4" s="326"/>
      <c r="S4" s="100" t="s">
        <v>145</v>
      </c>
      <c r="T4" s="324" t="s">
        <v>97</v>
      </c>
      <c r="U4" s="325"/>
      <c r="V4" s="326"/>
    </row>
    <row r="5" spans="1:23" ht="18.75" customHeight="1">
      <c r="A5" s="274" t="s">
        <v>9</v>
      </c>
      <c r="B5" s="275" t="s">
        <v>10</v>
      </c>
      <c r="C5" s="276" t="s">
        <v>72</v>
      </c>
      <c r="D5" s="277" t="s">
        <v>46</v>
      </c>
      <c r="E5" s="278" t="s">
        <v>47</v>
      </c>
      <c r="F5" s="277" t="s">
        <v>48</v>
      </c>
      <c r="G5" s="279" t="s">
        <v>146</v>
      </c>
      <c r="H5" s="277" t="s">
        <v>46</v>
      </c>
      <c r="I5" s="277" t="s">
        <v>47</v>
      </c>
      <c r="J5" s="277" t="s">
        <v>48</v>
      </c>
      <c r="K5" s="279" t="s">
        <v>146</v>
      </c>
      <c r="L5" s="277" t="s">
        <v>46</v>
      </c>
      <c r="M5" s="277" t="s">
        <v>47</v>
      </c>
      <c r="N5" s="277" t="s">
        <v>48</v>
      </c>
      <c r="O5" s="280" t="s">
        <v>146</v>
      </c>
      <c r="P5" s="281" t="s">
        <v>46</v>
      </c>
      <c r="Q5" s="281" t="s">
        <v>47</v>
      </c>
      <c r="R5" s="282" t="s">
        <v>48</v>
      </c>
      <c r="S5" s="280" t="s">
        <v>146</v>
      </c>
      <c r="T5" s="281" t="s">
        <v>46</v>
      </c>
      <c r="U5" s="281" t="s">
        <v>47</v>
      </c>
      <c r="V5" s="282" t="s">
        <v>48</v>
      </c>
      <c r="W5" s="283"/>
    </row>
    <row r="6" spans="1:23" ht="15.75" customHeight="1">
      <c r="A6" s="284" t="s">
        <v>18</v>
      </c>
      <c r="B6" s="285"/>
      <c r="C6" s="286"/>
      <c r="D6" s="287" t="s">
        <v>49</v>
      </c>
      <c r="E6" s="288" t="s">
        <v>49</v>
      </c>
      <c r="F6" s="287" t="s">
        <v>50</v>
      </c>
      <c r="G6" s="289"/>
      <c r="H6" s="287" t="s">
        <v>49</v>
      </c>
      <c r="I6" s="288" t="s">
        <v>49</v>
      </c>
      <c r="J6" s="287" t="s">
        <v>50</v>
      </c>
      <c r="K6" s="289"/>
      <c r="L6" s="287" t="s">
        <v>49</v>
      </c>
      <c r="M6" s="288" t="s">
        <v>49</v>
      </c>
      <c r="N6" s="287" t="s">
        <v>50</v>
      </c>
      <c r="O6" s="290"/>
      <c r="P6" s="291" t="s">
        <v>49</v>
      </c>
      <c r="Q6" s="291" t="s">
        <v>49</v>
      </c>
      <c r="R6" s="292" t="s">
        <v>15</v>
      </c>
      <c r="S6" s="290"/>
      <c r="T6" s="291" t="s">
        <v>49</v>
      </c>
      <c r="U6" s="291" t="s">
        <v>49</v>
      </c>
      <c r="V6" s="292" t="s">
        <v>15</v>
      </c>
      <c r="W6" s="283"/>
    </row>
    <row r="7" spans="1:23">
      <c r="A7" s="293">
        <v>1</v>
      </c>
      <c r="B7" s="203" t="s">
        <v>130</v>
      </c>
      <c r="C7" s="294">
        <f>G7+K7+O7</f>
        <v>0</v>
      </c>
      <c r="D7" s="295">
        <f t="shared" ref="D7:D17" si="0">H7+L7+P7</f>
        <v>0</v>
      </c>
      <c r="E7" s="296">
        <f t="shared" ref="E7:E19" si="1">I7+M7+Q7</f>
        <v>0</v>
      </c>
      <c r="F7" s="297" t="e">
        <f t="shared" ref="F7:F17" si="2">E7/D7*10</f>
        <v>#DIV/0!</v>
      </c>
      <c r="G7" s="298">
        <v>0</v>
      </c>
      <c r="H7" s="298"/>
      <c r="I7" s="299"/>
      <c r="J7" s="297" t="e">
        <f t="shared" ref="J7:J19" si="3">I7/H7*10</f>
        <v>#DIV/0!</v>
      </c>
      <c r="K7" s="298">
        <v>0</v>
      </c>
      <c r="L7" s="298"/>
      <c r="M7" s="299"/>
      <c r="N7" s="297" t="e">
        <f t="shared" ref="N7:N19" si="4">M7/L7*10</f>
        <v>#DIV/0!</v>
      </c>
      <c r="O7" s="292">
        <v>0</v>
      </c>
      <c r="P7" s="292"/>
      <c r="Q7" s="292"/>
      <c r="R7" s="297" t="e">
        <f t="shared" ref="R7:R19" si="5">Q7/P7*10</f>
        <v>#DIV/0!</v>
      </c>
      <c r="S7" s="292">
        <v>0</v>
      </c>
      <c r="T7" s="292"/>
      <c r="U7" s="292"/>
      <c r="V7" s="297" t="e">
        <f t="shared" ref="V7:V19" si="6">U7/T7*10</f>
        <v>#DIV/0!</v>
      </c>
      <c r="W7" s="283"/>
    </row>
    <row r="8" spans="1:23">
      <c r="A8" s="207">
        <v>2</v>
      </c>
      <c r="B8" s="204" t="s">
        <v>134</v>
      </c>
      <c r="C8" s="294">
        <f>G8+K8+O8</f>
        <v>1143.5</v>
      </c>
      <c r="D8" s="295">
        <f t="shared" si="0"/>
        <v>125</v>
      </c>
      <c r="E8" s="296">
        <f t="shared" si="1"/>
        <v>475</v>
      </c>
      <c r="F8" s="297">
        <f t="shared" si="2"/>
        <v>38</v>
      </c>
      <c r="G8" s="300">
        <v>631</v>
      </c>
      <c r="H8" s="300"/>
      <c r="I8" s="301"/>
      <c r="J8" s="297" t="e">
        <f t="shared" si="3"/>
        <v>#DIV/0!</v>
      </c>
      <c r="K8" s="300">
        <v>37</v>
      </c>
      <c r="L8" s="300"/>
      <c r="M8" s="301"/>
      <c r="N8" s="297" t="e">
        <f t="shared" si="4"/>
        <v>#DIV/0!</v>
      </c>
      <c r="O8" s="302">
        <v>475.5</v>
      </c>
      <c r="P8" s="295">
        <v>125</v>
      </c>
      <c r="Q8" s="295">
        <v>475</v>
      </c>
      <c r="R8" s="297">
        <f t="shared" si="5"/>
        <v>38</v>
      </c>
      <c r="S8" s="302">
        <v>0</v>
      </c>
      <c r="T8" s="295"/>
      <c r="U8" s="295"/>
      <c r="V8" s="297" t="e">
        <f t="shared" si="6"/>
        <v>#DIV/0!</v>
      </c>
      <c r="W8" s="283"/>
    </row>
    <row r="9" spans="1:23" ht="14.25" customHeight="1">
      <c r="A9" s="207">
        <v>3</v>
      </c>
      <c r="B9" s="204" t="s">
        <v>135</v>
      </c>
      <c r="C9" s="294">
        <f t="shared" ref="C9:C19" si="7">G9+K9+O9</f>
        <v>993.5</v>
      </c>
      <c r="D9" s="295">
        <f t="shared" si="0"/>
        <v>0</v>
      </c>
      <c r="E9" s="296">
        <f t="shared" si="1"/>
        <v>0</v>
      </c>
      <c r="F9" s="297" t="e">
        <f t="shared" si="2"/>
        <v>#DIV/0!</v>
      </c>
      <c r="G9" s="287">
        <v>939</v>
      </c>
      <c r="H9" s="300"/>
      <c r="I9" s="303"/>
      <c r="J9" s="297" t="e">
        <f t="shared" si="3"/>
        <v>#DIV/0!</v>
      </c>
      <c r="K9" s="287">
        <v>54.5</v>
      </c>
      <c r="L9" s="300"/>
      <c r="M9" s="301"/>
      <c r="N9" s="297" t="e">
        <f t="shared" si="4"/>
        <v>#DIV/0!</v>
      </c>
      <c r="O9" s="295">
        <v>0</v>
      </c>
      <c r="P9" s="295"/>
      <c r="Q9" s="302"/>
      <c r="R9" s="297" t="e">
        <f t="shared" si="5"/>
        <v>#DIV/0!</v>
      </c>
      <c r="S9" s="295">
        <v>0</v>
      </c>
      <c r="T9" s="295"/>
      <c r="U9" s="302"/>
      <c r="V9" s="297" t="e">
        <f t="shared" si="6"/>
        <v>#DIV/0!</v>
      </c>
      <c r="W9" s="283"/>
    </row>
    <row r="10" spans="1:23">
      <c r="A10" s="207">
        <v>4</v>
      </c>
      <c r="B10" s="204" t="s">
        <v>136</v>
      </c>
      <c r="C10" s="294">
        <f t="shared" si="7"/>
        <v>3277.7000000000003</v>
      </c>
      <c r="D10" s="295">
        <v>270</v>
      </c>
      <c r="E10" s="296">
        <v>864</v>
      </c>
      <c r="F10" s="297">
        <f t="shared" si="2"/>
        <v>32</v>
      </c>
      <c r="G10" s="292">
        <v>2342.8000000000002</v>
      </c>
      <c r="H10" s="292"/>
      <c r="I10" s="304"/>
      <c r="J10" s="297" t="e">
        <f t="shared" si="3"/>
        <v>#DIV/0!</v>
      </c>
      <c r="K10" s="292">
        <v>934.9</v>
      </c>
      <c r="L10" s="292">
        <v>270</v>
      </c>
      <c r="M10" s="288">
        <v>864</v>
      </c>
      <c r="N10" s="297">
        <f t="shared" si="4"/>
        <v>32</v>
      </c>
      <c r="O10" s="295">
        <v>0</v>
      </c>
      <c r="P10" s="295"/>
      <c r="Q10" s="295"/>
      <c r="R10" s="297" t="e">
        <f t="shared" si="5"/>
        <v>#DIV/0!</v>
      </c>
      <c r="S10" s="295">
        <v>0</v>
      </c>
      <c r="T10" s="295"/>
      <c r="U10" s="295"/>
      <c r="V10" s="297" t="e">
        <f t="shared" si="6"/>
        <v>#DIV/0!</v>
      </c>
      <c r="W10" s="283"/>
    </row>
    <row r="11" spans="1:23">
      <c r="A11" s="207">
        <v>5</v>
      </c>
      <c r="B11" s="204" t="s">
        <v>137</v>
      </c>
      <c r="C11" s="294">
        <f t="shared" si="7"/>
        <v>1245</v>
      </c>
      <c r="D11" s="295">
        <f t="shared" si="0"/>
        <v>325</v>
      </c>
      <c r="E11" s="296">
        <f t="shared" si="1"/>
        <v>1120</v>
      </c>
      <c r="F11" s="297">
        <f t="shared" si="2"/>
        <v>34.461538461538467</v>
      </c>
      <c r="G11" s="282">
        <v>642</v>
      </c>
      <c r="H11" s="282"/>
      <c r="I11" s="299"/>
      <c r="J11" s="297" t="e">
        <f t="shared" si="3"/>
        <v>#DIV/0!</v>
      </c>
      <c r="K11" s="282">
        <v>441</v>
      </c>
      <c r="L11" s="282">
        <v>180</v>
      </c>
      <c r="M11" s="299">
        <v>612</v>
      </c>
      <c r="N11" s="297">
        <f t="shared" si="4"/>
        <v>34</v>
      </c>
      <c r="O11" s="295">
        <v>162</v>
      </c>
      <c r="P11" s="295">
        <v>145</v>
      </c>
      <c r="Q11" s="295">
        <v>508</v>
      </c>
      <c r="R11" s="297">
        <f t="shared" si="5"/>
        <v>35.03448275862069</v>
      </c>
      <c r="S11" s="295">
        <v>110</v>
      </c>
      <c r="T11" s="295"/>
      <c r="U11" s="295"/>
      <c r="V11" s="297" t="e">
        <f t="shared" si="6"/>
        <v>#DIV/0!</v>
      </c>
      <c r="W11" s="283"/>
    </row>
    <row r="12" spans="1:23">
      <c r="A12" s="207">
        <v>6</v>
      </c>
      <c r="B12" s="204" t="s">
        <v>138</v>
      </c>
      <c r="C12" s="294">
        <f t="shared" si="7"/>
        <v>1657</v>
      </c>
      <c r="D12" s="295">
        <f t="shared" si="0"/>
        <v>210</v>
      </c>
      <c r="E12" s="296">
        <f t="shared" si="1"/>
        <v>861</v>
      </c>
      <c r="F12" s="297">
        <f t="shared" si="2"/>
        <v>41</v>
      </c>
      <c r="G12" s="295">
        <v>1266</v>
      </c>
      <c r="H12" s="295"/>
      <c r="I12" s="301"/>
      <c r="J12" s="297" t="e">
        <f t="shared" si="3"/>
        <v>#DIV/0!</v>
      </c>
      <c r="K12" s="295">
        <v>0</v>
      </c>
      <c r="L12" s="295"/>
      <c r="M12" s="303"/>
      <c r="N12" s="297" t="e">
        <f t="shared" si="4"/>
        <v>#DIV/0!</v>
      </c>
      <c r="O12" s="295">
        <v>391</v>
      </c>
      <c r="P12" s="295">
        <v>210</v>
      </c>
      <c r="Q12" s="295">
        <v>861</v>
      </c>
      <c r="R12" s="297">
        <f t="shared" si="5"/>
        <v>41</v>
      </c>
      <c r="S12" s="295">
        <v>0</v>
      </c>
      <c r="T12" s="295"/>
      <c r="U12" s="295"/>
      <c r="V12" s="297" t="e">
        <f t="shared" si="6"/>
        <v>#DIV/0!</v>
      </c>
      <c r="W12" s="283"/>
    </row>
    <row r="13" spans="1:23">
      <c r="A13" s="207">
        <v>7</v>
      </c>
      <c r="B13" s="204" t="s">
        <v>139</v>
      </c>
      <c r="C13" s="294">
        <f t="shared" si="7"/>
        <v>850</v>
      </c>
      <c r="D13" s="295">
        <f t="shared" si="0"/>
        <v>100</v>
      </c>
      <c r="E13" s="296">
        <f t="shared" si="1"/>
        <v>370</v>
      </c>
      <c r="F13" s="297">
        <f t="shared" si="2"/>
        <v>37</v>
      </c>
      <c r="G13" s="295">
        <v>600</v>
      </c>
      <c r="H13" s="295"/>
      <c r="I13" s="301"/>
      <c r="J13" s="297" t="e">
        <f t="shared" si="3"/>
        <v>#DIV/0!</v>
      </c>
      <c r="K13" s="295">
        <v>100</v>
      </c>
      <c r="L13" s="295">
        <v>100</v>
      </c>
      <c r="M13" s="301">
        <v>370</v>
      </c>
      <c r="N13" s="297">
        <f t="shared" si="4"/>
        <v>37</v>
      </c>
      <c r="O13" s="295">
        <v>150</v>
      </c>
      <c r="P13" s="295"/>
      <c r="Q13" s="295"/>
      <c r="R13" s="297" t="e">
        <f t="shared" si="5"/>
        <v>#DIV/0!</v>
      </c>
      <c r="S13" s="295">
        <v>0</v>
      </c>
      <c r="T13" s="295"/>
      <c r="U13" s="295"/>
      <c r="V13" s="297" t="e">
        <f t="shared" si="6"/>
        <v>#DIV/0!</v>
      </c>
      <c r="W13" s="283"/>
    </row>
    <row r="14" spans="1:23">
      <c r="A14" s="207">
        <v>8</v>
      </c>
      <c r="B14" s="204" t="s">
        <v>140</v>
      </c>
      <c r="C14" s="294">
        <f t="shared" si="7"/>
        <v>514</v>
      </c>
      <c r="D14" s="295">
        <f t="shared" si="0"/>
        <v>22</v>
      </c>
      <c r="E14" s="296">
        <f t="shared" si="1"/>
        <v>70</v>
      </c>
      <c r="F14" s="297">
        <f t="shared" si="2"/>
        <v>31.818181818181817</v>
      </c>
      <c r="G14" s="292">
        <v>177</v>
      </c>
      <c r="H14" s="292"/>
      <c r="I14" s="288"/>
      <c r="J14" s="297" t="e">
        <f t="shared" si="3"/>
        <v>#DIV/0!</v>
      </c>
      <c r="K14" s="292">
        <v>187</v>
      </c>
      <c r="L14" s="292">
        <v>22</v>
      </c>
      <c r="M14" s="288">
        <v>70</v>
      </c>
      <c r="N14" s="297">
        <f t="shared" si="4"/>
        <v>31.818181818181817</v>
      </c>
      <c r="O14" s="295">
        <v>150</v>
      </c>
      <c r="P14" s="295"/>
      <c r="Q14" s="302"/>
      <c r="R14" s="297" t="e">
        <f t="shared" si="5"/>
        <v>#DIV/0!</v>
      </c>
      <c r="S14" s="295">
        <v>0</v>
      </c>
      <c r="T14" s="295"/>
      <c r="U14" s="302"/>
      <c r="V14" s="297" t="e">
        <f t="shared" si="6"/>
        <v>#DIV/0!</v>
      </c>
      <c r="W14" s="283"/>
    </row>
    <row r="15" spans="1:23">
      <c r="A15" s="207">
        <v>9</v>
      </c>
      <c r="B15" s="204" t="s">
        <v>141</v>
      </c>
      <c r="C15" s="294">
        <f t="shared" si="7"/>
        <v>478</v>
      </c>
      <c r="D15" s="295">
        <f t="shared" si="0"/>
        <v>83</v>
      </c>
      <c r="E15" s="296">
        <f t="shared" si="1"/>
        <v>332</v>
      </c>
      <c r="F15" s="297">
        <f t="shared" si="2"/>
        <v>40</v>
      </c>
      <c r="G15" s="282">
        <v>248</v>
      </c>
      <c r="H15" s="282"/>
      <c r="I15" s="299"/>
      <c r="J15" s="297" t="e">
        <f t="shared" si="3"/>
        <v>#DIV/0!</v>
      </c>
      <c r="K15" s="319">
        <v>48</v>
      </c>
      <c r="L15" s="319">
        <v>48</v>
      </c>
      <c r="M15" s="320">
        <v>216</v>
      </c>
      <c r="N15" s="321">
        <f t="shared" si="4"/>
        <v>45</v>
      </c>
      <c r="O15" s="295">
        <v>182</v>
      </c>
      <c r="P15" s="295">
        <v>35</v>
      </c>
      <c r="Q15" s="302">
        <v>116</v>
      </c>
      <c r="R15" s="297">
        <f t="shared" si="5"/>
        <v>33.142857142857146</v>
      </c>
      <c r="S15" s="295">
        <v>0</v>
      </c>
      <c r="T15" s="295"/>
      <c r="U15" s="302"/>
      <c r="V15" s="297" t="e">
        <f t="shared" si="6"/>
        <v>#DIV/0!</v>
      </c>
      <c r="W15" s="283"/>
    </row>
    <row r="16" spans="1:23" ht="14.25" customHeight="1">
      <c r="A16" s="207">
        <v>10</v>
      </c>
      <c r="B16" s="204" t="s">
        <v>142</v>
      </c>
      <c r="C16" s="294">
        <f t="shared" si="7"/>
        <v>800</v>
      </c>
      <c r="D16" s="295">
        <f t="shared" si="0"/>
        <v>0</v>
      </c>
      <c r="E16" s="296">
        <f t="shared" si="1"/>
        <v>0</v>
      </c>
      <c r="F16" s="297" t="e">
        <f t="shared" si="2"/>
        <v>#DIV/0!</v>
      </c>
      <c r="G16" s="295">
        <v>680</v>
      </c>
      <c r="H16" s="295"/>
      <c r="I16" s="301"/>
      <c r="J16" s="297" t="e">
        <f t="shared" si="3"/>
        <v>#DIV/0!</v>
      </c>
      <c r="K16" s="295">
        <v>120</v>
      </c>
      <c r="L16" s="295"/>
      <c r="M16" s="301"/>
      <c r="N16" s="297" t="e">
        <f t="shared" si="4"/>
        <v>#DIV/0!</v>
      </c>
      <c r="O16" s="295">
        <v>0</v>
      </c>
      <c r="P16" s="295"/>
      <c r="Q16" s="295"/>
      <c r="R16" s="297" t="e">
        <f t="shared" si="5"/>
        <v>#DIV/0!</v>
      </c>
      <c r="S16" s="295">
        <v>0</v>
      </c>
      <c r="T16" s="295"/>
      <c r="U16" s="295"/>
      <c r="V16" s="297" t="e">
        <f t="shared" si="6"/>
        <v>#DIV/0!</v>
      </c>
      <c r="W16" s="283"/>
    </row>
    <row r="17" spans="1:23">
      <c r="A17" s="207">
        <v>11</v>
      </c>
      <c r="B17" s="204" t="s">
        <v>143</v>
      </c>
      <c r="C17" s="294">
        <f t="shared" si="7"/>
        <v>2133</v>
      </c>
      <c r="D17" s="295">
        <f t="shared" si="0"/>
        <v>285</v>
      </c>
      <c r="E17" s="296">
        <f t="shared" si="1"/>
        <v>1080</v>
      </c>
      <c r="F17" s="297">
        <f t="shared" si="2"/>
        <v>37.89473684210526</v>
      </c>
      <c r="G17" s="282">
        <v>1163</v>
      </c>
      <c r="H17" s="282"/>
      <c r="I17" s="299"/>
      <c r="J17" s="297" t="e">
        <f t="shared" si="3"/>
        <v>#DIV/0!</v>
      </c>
      <c r="K17" s="282">
        <v>574</v>
      </c>
      <c r="L17" s="282">
        <v>150</v>
      </c>
      <c r="M17" s="299">
        <v>536</v>
      </c>
      <c r="N17" s="297">
        <f t="shared" si="4"/>
        <v>35.733333333333334</v>
      </c>
      <c r="O17" s="295">
        <v>396</v>
      </c>
      <c r="P17" s="295">
        <v>135</v>
      </c>
      <c r="Q17" s="295">
        <v>544</v>
      </c>
      <c r="R17" s="297">
        <f t="shared" si="5"/>
        <v>40.296296296296291</v>
      </c>
      <c r="S17" s="295">
        <v>315</v>
      </c>
      <c r="T17" s="295"/>
      <c r="U17" s="295"/>
      <c r="V17" s="297" t="e">
        <f t="shared" si="6"/>
        <v>#DIV/0!</v>
      </c>
      <c r="W17" s="283"/>
    </row>
    <row r="18" spans="1:23" ht="14.25" customHeight="1">
      <c r="A18" s="207">
        <v>12</v>
      </c>
      <c r="B18" s="204" t="s">
        <v>147</v>
      </c>
      <c r="C18" s="294">
        <f t="shared" si="7"/>
        <v>312.89999999999998</v>
      </c>
      <c r="D18" s="295">
        <f>H18+L18+P18</f>
        <v>0</v>
      </c>
      <c r="E18" s="296">
        <f t="shared" si="1"/>
        <v>0</v>
      </c>
      <c r="F18" s="297" t="e">
        <f>E18/D18*10</f>
        <v>#DIV/0!</v>
      </c>
      <c r="G18" s="295">
        <v>205.6</v>
      </c>
      <c r="H18" s="295"/>
      <c r="I18" s="301"/>
      <c r="J18" s="297" t="e">
        <f t="shared" si="3"/>
        <v>#DIV/0!</v>
      </c>
      <c r="K18" s="295">
        <v>0</v>
      </c>
      <c r="L18" s="295"/>
      <c r="M18" s="301"/>
      <c r="N18" s="297" t="e">
        <f t="shared" si="4"/>
        <v>#DIV/0!</v>
      </c>
      <c r="O18" s="295">
        <v>107.3</v>
      </c>
      <c r="P18" s="295"/>
      <c r="Q18" s="295"/>
      <c r="R18" s="297" t="e">
        <f t="shared" si="5"/>
        <v>#DIV/0!</v>
      </c>
      <c r="S18" s="295">
        <v>0</v>
      </c>
      <c r="T18" s="295"/>
      <c r="U18" s="295"/>
      <c r="V18" s="297" t="e">
        <f t="shared" si="6"/>
        <v>#DIV/0!</v>
      </c>
      <c r="W18" s="283"/>
    </row>
    <row r="19" spans="1:23" ht="14.25" customHeight="1">
      <c r="A19" s="207">
        <v>13</v>
      </c>
      <c r="B19" s="205" t="s">
        <v>148</v>
      </c>
      <c r="C19" s="294">
        <f t="shared" si="7"/>
        <v>0</v>
      </c>
      <c r="D19" s="295">
        <f>H19+L19+P19</f>
        <v>0</v>
      </c>
      <c r="E19" s="296">
        <f t="shared" si="1"/>
        <v>0</v>
      </c>
      <c r="F19" s="297" t="e">
        <f>E19/D19*10</f>
        <v>#DIV/0!</v>
      </c>
      <c r="G19" s="282">
        <v>0</v>
      </c>
      <c r="H19" s="282"/>
      <c r="I19" s="299"/>
      <c r="J19" s="297" t="e">
        <f t="shared" si="3"/>
        <v>#DIV/0!</v>
      </c>
      <c r="K19" s="282">
        <v>0</v>
      </c>
      <c r="L19" s="282"/>
      <c r="M19" s="299"/>
      <c r="N19" s="297" t="e">
        <f t="shared" si="4"/>
        <v>#DIV/0!</v>
      </c>
      <c r="O19" s="295">
        <v>0</v>
      </c>
      <c r="P19" s="295"/>
      <c r="Q19" s="295"/>
      <c r="R19" s="297" t="e">
        <f t="shared" si="5"/>
        <v>#DIV/0!</v>
      </c>
      <c r="S19" s="295">
        <v>0</v>
      </c>
      <c r="T19" s="295"/>
      <c r="U19" s="295"/>
      <c r="V19" s="297" t="e">
        <f t="shared" si="6"/>
        <v>#DIV/0!</v>
      </c>
      <c r="W19" s="283"/>
    </row>
    <row r="20" spans="1:23" ht="14.25" customHeight="1">
      <c r="A20" s="207"/>
      <c r="B20" s="204"/>
      <c r="C20" s="294"/>
      <c r="D20" s="295"/>
      <c r="E20" s="296"/>
      <c r="F20" s="297"/>
      <c r="G20" s="295"/>
      <c r="H20" s="295"/>
      <c r="I20" s="300"/>
      <c r="J20" s="300"/>
      <c r="K20" s="295"/>
      <c r="L20" s="295"/>
      <c r="M20" s="300"/>
      <c r="N20" s="305"/>
      <c r="O20" s="295"/>
      <c r="P20" s="295"/>
      <c r="Q20" s="295"/>
      <c r="R20" s="302"/>
      <c r="S20" s="295"/>
      <c r="T20" s="295"/>
      <c r="U20" s="295"/>
      <c r="V20" s="302"/>
      <c r="W20" s="283"/>
    </row>
    <row r="21" spans="1:23" ht="14.25" customHeight="1">
      <c r="A21" s="207"/>
      <c r="B21" s="204"/>
      <c r="C21" s="281"/>
      <c r="D21" s="282"/>
      <c r="E21" s="306"/>
      <c r="F21" s="297"/>
      <c r="G21" s="295"/>
      <c r="H21" s="295"/>
      <c r="I21" s="301"/>
      <c r="J21" s="305"/>
      <c r="K21" s="295"/>
      <c r="L21" s="295"/>
      <c r="M21" s="301"/>
      <c r="N21" s="305"/>
      <c r="O21" s="295"/>
      <c r="P21" s="295"/>
      <c r="Q21" s="307"/>
      <c r="R21" s="302"/>
      <c r="S21" s="295"/>
      <c r="T21" s="295"/>
      <c r="U21" s="307"/>
      <c r="V21" s="302"/>
      <c r="W21" s="283"/>
    </row>
    <row r="22" spans="1:23" ht="14.25" customHeight="1">
      <c r="A22" s="27"/>
      <c r="B22" s="32"/>
      <c r="C22" s="237"/>
      <c r="D22" s="229"/>
      <c r="E22" s="243"/>
      <c r="F22" s="246"/>
      <c r="G22" s="229"/>
      <c r="H22" s="229"/>
      <c r="I22" s="240"/>
      <c r="J22" s="112"/>
      <c r="K22" s="229"/>
      <c r="L22" s="229"/>
      <c r="M22" s="273"/>
      <c r="N22" s="251"/>
      <c r="O22" s="229"/>
      <c r="P22" s="229"/>
      <c r="Q22" s="244"/>
      <c r="R22" s="241"/>
      <c r="S22" s="229"/>
      <c r="T22" s="229"/>
      <c r="U22" s="244"/>
      <c r="V22" s="241"/>
    </row>
    <row r="23" spans="1:23" ht="14.25" customHeight="1">
      <c r="A23" s="27"/>
      <c r="B23" s="32"/>
      <c r="C23" s="237"/>
      <c r="D23" s="229"/>
      <c r="E23" s="243"/>
      <c r="F23" s="246"/>
      <c r="G23" s="229"/>
      <c r="H23" s="229"/>
      <c r="I23" s="240"/>
      <c r="J23" s="112"/>
      <c r="K23" s="229"/>
      <c r="L23" s="229"/>
      <c r="M23" s="273"/>
      <c r="N23" s="251"/>
      <c r="O23" s="229"/>
      <c r="P23" s="229"/>
      <c r="Q23" s="244"/>
      <c r="R23" s="241"/>
      <c r="S23" s="229"/>
      <c r="T23" s="229"/>
      <c r="U23" s="244"/>
      <c r="V23" s="241"/>
    </row>
    <row r="24" spans="1:23" ht="14.25" customHeight="1">
      <c r="A24" s="27"/>
      <c r="B24" s="32"/>
      <c r="C24" s="237"/>
      <c r="D24" s="229"/>
      <c r="E24" s="243"/>
      <c r="F24" s="246"/>
      <c r="G24" s="229"/>
      <c r="H24" s="229"/>
      <c r="I24" s="240"/>
      <c r="J24" s="112"/>
      <c r="K24" s="229"/>
      <c r="L24" s="229"/>
      <c r="M24" s="273"/>
      <c r="N24" s="251"/>
      <c r="O24" s="229"/>
      <c r="P24" s="229"/>
      <c r="Q24" s="244"/>
      <c r="R24" s="241"/>
      <c r="S24" s="229"/>
      <c r="T24" s="229"/>
      <c r="U24" s="244"/>
      <c r="V24" s="241"/>
    </row>
    <row r="25" spans="1:23" ht="14.25" customHeight="1">
      <c r="A25" s="27"/>
      <c r="B25" s="32"/>
      <c r="C25" s="237"/>
      <c r="D25" s="229"/>
      <c r="E25" s="243"/>
      <c r="F25" s="246"/>
      <c r="G25" s="229"/>
      <c r="H25" s="229"/>
      <c r="I25" s="240"/>
      <c r="J25" s="112"/>
      <c r="K25" s="229"/>
      <c r="L25" s="229"/>
      <c r="M25" s="273"/>
      <c r="N25" s="251"/>
      <c r="O25" s="229"/>
      <c r="P25" s="229"/>
      <c r="Q25" s="244"/>
      <c r="R25" s="241"/>
      <c r="S25" s="229"/>
      <c r="T25" s="229"/>
      <c r="U25" s="244"/>
      <c r="V25" s="241"/>
    </row>
    <row r="26" spans="1:23" ht="15" customHeight="1">
      <c r="A26" s="27"/>
      <c r="B26" s="32"/>
      <c r="C26" s="237"/>
      <c r="D26" s="229"/>
      <c r="E26" s="250"/>
      <c r="F26" s="246"/>
      <c r="G26" s="229"/>
      <c r="H26" s="229"/>
      <c r="I26" s="240"/>
      <c r="J26" s="240"/>
      <c r="K26" s="229"/>
      <c r="L26" s="229"/>
      <c r="M26" s="240"/>
      <c r="N26" s="251"/>
      <c r="O26" s="229"/>
      <c r="P26" s="229"/>
      <c r="Q26" s="244"/>
      <c r="R26" s="241"/>
      <c r="S26" s="229"/>
      <c r="T26" s="229"/>
      <c r="U26" s="244"/>
      <c r="V26" s="241"/>
    </row>
    <row r="27" spans="1:23" ht="15" customHeight="1">
      <c r="A27" s="27"/>
      <c r="B27" s="60"/>
      <c r="C27" s="149"/>
      <c r="D27" s="149"/>
      <c r="E27" s="149"/>
      <c r="F27" s="246"/>
      <c r="G27" s="229"/>
      <c r="H27" s="247"/>
      <c r="I27" s="241"/>
      <c r="J27" s="251"/>
      <c r="K27" s="229"/>
      <c r="L27" s="247"/>
      <c r="M27" s="241"/>
      <c r="N27" s="251"/>
      <c r="O27" s="248"/>
      <c r="P27" s="248"/>
      <c r="Q27" s="249"/>
      <c r="R27" s="241"/>
      <c r="S27" s="248"/>
      <c r="T27" s="248"/>
      <c r="U27" s="249"/>
      <c r="V27" s="241"/>
    </row>
    <row r="28" spans="1:23">
      <c r="A28" s="27"/>
      <c r="B28" s="32"/>
      <c r="C28" s="237"/>
      <c r="D28" s="229"/>
      <c r="E28" s="250"/>
      <c r="F28" s="246"/>
      <c r="G28" s="229"/>
      <c r="H28" s="229"/>
      <c r="I28" s="245"/>
      <c r="J28" s="251"/>
      <c r="K28" s="247"/>
      <c r="L28" s="229"/>
      <c r="M28" s="245"/>
      <c r="N28" s="251"/>
      <c r="O28" s="247"/>
      <c r="P28" s="229"/>
      <c r="Q28" s="249"/>
      <c r="R28" s="241"/>
      <c r="S28" s="247"/>
      <c r="T28" s="229"/>
      <c r="U28" s="249"/>
      <c r="V28" s="241"/>
    </row>
    <row r="29" spans="1:23">
      <c r="A29" s="27"/>
      <c r="B29" s="32"/>
      <c r="C29" s="237"/>
      <c r="D29" s="229"/>
      <c r="E29" s="243"/>
      <c r="F29" s="246"/>
      <c r="G29" s="229"/>
      <c r="H29" s="229"/>
      <c r="I29" s="272"/>
      <c r="J29" s="112"/>
      <c r="K29" s="229"/>
      <c r="L29" s="229"/>
      <c r="M29" s="245"/>
      <c r="N29" s="251"/>
      <c r="O29" s="247"/>
      <c r="P29" s="229"/>
      <c r="Q29" s="244"/>
      <c r="R29" s="241"/>
      <c r="S29" s="247"/>
      <c r="T29" s="229"/>
      <c r="U29" s="244"/>
      <c r="V29" s="241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1420</v>
      </c>
      <c r="E30" s="160">
        <f>SUM(E7:E29)</f>
        <v>5172</v>
      </c>
      <c r="F30" s="246">
        <f t="shared" ref="F30" si="8">E30/D30*10</f>
        <v>36.422535211267608</v>
      </c>
      <c r="G30" s="247">
        <f>SUM(G7:G29)</f>
        <v>8894.4</v>
      </c>
      <c r="H30" s="247">
        <f>SUM(H7:H29)</f>
        <v>0</v>
      </c>
      <c r="I30" s="241">
        <f>SUM(I7:I29)</f>
        <v>0</v>
      </c>
      <c r="J30" s="246" t="e">
        <f t="shared" ref="J30" si="9">I30/H30*10</f>
        <v>#DIV/0!</v>
      </c>
      <c r="K30" s="247">
        <f>SUM(K7:K29)</f>
        <v>2496.4</v>
      </c>
      <c r="L30" s="247">
        <f>SUM(L7:L29)</f>
        <v>770</v>
      </c>
      <c r="M30" s="241">
        <f>SUM(M7:M29)</f>
        <v>2668</v>
      </c>
      <c r="N30" s="246">
        <f t="shared" ref="N30" si="10">M30/L30*10</f>
        <v>34.649350649350652</v>
      </c>
      <c r="O30" s="248">
        <f>SUM(O7:O29)</f>
        <v>2013.8</v>
      </c>
      <c r="P30" s="248">
        <f>SUM(P7:P29)</f>
        <v>650</v>
      </c>
      <c r="Q30" s="249">
        <f>SUM(Q7:Q29)</f>
        <v>2504</v>
      </c>
      <c r="R30" s="246">
        <f t="shared" ref="R30" si="11">Q30/P30*10</f>
        <v>38.523076923076921</v>
      </c>
      <c r="S30" s="248">
        <f>SUM(S7:S29)</f>
        <v>425</v>
      </c>
      <c r="T30" s="248">
        <f>SUM(T7:T29)</f>
        <v>0</v>
      </c>
      <c r="U30" s="249">
        <f>SUM(U7:U29)</f>
        <v>0</v>
      </c>
      <c r="V30" s="246" t="e">
        <f t="shared" ref="V30" si="12">U30/T30*10</f>
        <v>#DIV/0!</v>
      </c>
    </row>
    <row r="31" spans="1:23">
      <c r="A31" s="27"/>
      <c r="B31" s="60"/>
      <c r="C31" s="162"/>
      <c r="D31" s="252"/>
      <c r="E31" s="253"/>
      <c r="F31" s="246"/>
      <c r="G31" s="254"/>
      <c r="H31" s="119"/>
      <c r="I31" s="255"/>
      <c r="J31" s="251"/>
      <c r="K31" s="254"/>
      <c r="L31" s="254"/>
      <c r="M31" s="256"/>
      <c r="N31" s="251"/>
      <c r="O31" s="247"/>
      <c r="P31" s="229"/>
      <c r="Q31" s="249"/>
      <c r="R31" s="242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0" workbookViewId="0">
      <selection activeCell="F29" sqref="F29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>
      <c r="A2" s="337" t="s">
        <v>114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>
      <c r="A3" s="338" t="s">
        <v>160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5.75">
      <c r="A4" s="2">
        <v>20</v>
      </c>
      <c r="B4" s="3"/>
      <c r="C4" s="213" t="s">
        <v>1</v>
      </c>
      <c r="D4" s="213" t="s">
        <v>2</v>
      </c>
      <c r="E4" s="339" t="s">
        <v>3</v>
      </c>
      <c r="F4" s="340"/>
      <c r="G4" s="70" t="s">
        <v>4</v>
      </c>
      <c r="H4" s="339" t="s">
        <v>5</v>
      </c>
      <c r="I4" s="340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5" t="s">
        <v>12</v>
      </c>
      <c r="F5" s="336"/>
      <c r="G5" s="73" t="s">
        <v>13</v>
      </c>
      <c r="H5" s="335" t="s">
        <v>14</v>
      </c>
      <c r="I5" s="336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714</v>
      </c>
      <c r="E7" s="76">
        <f>уборка1!D7+уборка1!H7+уборка1!P7+уборка1!T7+уборка2!D7+уборка2!H7+уборка2!L7+уборка2!P7+уборка2!T7+уборка2!Z7</f>
        <v>714</v>
      </c>
      <c r="F7" s="312">
        <v>210</v>
      </c>
      <c r="G7" s="80">
        <f t="shared" ref="G7:G31" si="0">E7/C7*100</f>
        <v>90.49429657794677</v>
      </c>
      <c r="H7" s="80">
        <f>уборка1!E7+уборка1!I7+уборка1!Q7+уборка1!U7+уборка2!E7+уборка2!I7+уборка2!M7+уборка2!Q7+уборка2!U7+уборка2!AA7</f>
        <v>1636.8</v>
      </c>
      <c r="I7" s="80">
        <v>397.2</v>
      </c>
      <c r="J7" s="80">
        <v>24.3</v>
      </c>
      <c r="K7" s="85">
        <f>H7/E7*10</f>
        <v>22.924369747899156</v>
      </c>
      <c r="L7" s="86">
        <v>10</v>
      </c>
      <c r="M7" s="90"/>
      <c r="N7" s="80">
        <f t="shared" ref="N7:N31" si="1">F7/L7</f>
        <v>21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2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ref="J8:J31" si="3">I8/F8*10</f>
        <v>#DIV/0!</v>
      </c>
      <c r="K8" s="85" t="e">
        <f t="shared" ref="K8:K31" si="4">H8/E8*10</f>
        <v>#DIV/0!</v>
      </c>
      <c r="L8" s="86"/>
      <c r="M8" s="90"/>
      <c r="N8" s="80" t="e">
        <f t="shared" si="1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2"/>
        <v>537</v>
      </c>
      <c r="E9" s="76">
        <f>уборка1!D9+уборка1!H9+уборка1!P9+уборка1!T9+уборка2!D9+уборка2!H9+уборка2!L9+уборка2!P9+уборка2!T9+уборка2!Z9</f>
        <v>537</v>
      </c>
      <c r="F9" s="133">
        <v>322</v>
      </c>
      <c r="G9" s="80">
        <f t="shared" si="0"/>
        <v>21.48</v>
      </c>
      <c r="H9" s="80">
        <f>уборка1!E9+уборка1!I9+уборка1!Q9+уборка1!U9+уборка2!E9+уборка2!I9+уборка2!M9+уборка2!Q9+уборка2!U9+уборка2!AA9</f>
        <v>2617.6</v>
      </c>
      <c r="I9" s="80">
        <v>1568.2</v>
      </c>
      <c r="J9" s="80">
        <f t="shared" si="3"/>
        <v>48.701863354037265</v>
      </c>
      <c r="K9" s="85">
        <f t="shared" si="4"/>
        <v>48.744878957169462</v>
      </c>
      <c r="L9" s="86">
        <v>18</v>
      </c>
      <c r="M9" s="310"/>
      <c r="N9" s="80">
        <f t="shared" si="1"/>
        <v>17.888888888888889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2"/>
        <v>565</v>
      </c>
      <c r="E10" s="76">
        <f>уборка1!D10+уборка1!H10+уборка1!P10+уборка1!T10+уборка2!D10+уборка2!H10+уборка2!L10+уборка2!P10+уборка2!T10+уборка2!Z10</f>
        <v>565</v>
      </c>
      <c r="F10" s="80">
        <v>156</v>
      </c>
      <c r="G10" s="80">
        <f t="shared" si="0"/>
        <v>14.982763192787059</v>
      </c>
      <c r="H10" s="80">
        <f>уборка1!E10+уборка1!I10+уборка1!Q10+уборка1!U10+уборка2!E10+уборка2!I10+уборка2!M10+уборка2!Q10+уборка2!U10+уборка2!AA10</f>
        <v>2357.3000000000002</v>
      </c>
      <c r="I10" s="80">
        <v>594.29999999999995</v>
      </c>
      <c r="J10" s="80">
        <f t="shared" si="3"/>
        <v>38.096153846153847</v>
      </c>
      <c r="K10" s="85">
        <f t="shared" si="4"/>
        <v>41.722123893805318</v>
      </c>
      <c r="L10" s="86">
        <v>6</v>
      </c>
      <c r="M10" s="309"/>
      <c r="N10" s="80">
        <f t="shared" si="1"/>
        <v>26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2"/>
        <v>1098</v>
      </c>
      <c r="E11" s="76">
        <f>уборка1!D11+уборка1!H11+уборка1!P11+уборка1!T11+уборка2!D11+уборка2!H11+уборка2!L11+уборка2!P11+уборка2!T11+уборка2!Z11</f>
        <v>1098</v>
      </c>
      <c r="F11" s="80">
        <v>245</v>
      </c>
      <c r="G11" s="80">
        <f t="shared" si="0"/>
        <v>21.123509041939208</v>
      </c>
      <c r="H11" s="80">
        <f>уборка1!E11+уборка1!I11+уборка1!Q11+уборка1!U11+уборка2!E11+уборка2!I11+уборка2!M11+уборка2!Q11+уборка2!U11+уборка2!AA11</f>
        <v>4581.2000000000007</v>
      </c>
      <c r="I11" s="80">
        <v>851.2</v>
      </c>
      <c r="J11" s="80">
        <f t="shared" si="3"/>
        <v>34.742857142857147</v>
      </c>
      <c r="K11" s="85">
        <f t="shared" si="4"/>
        <v>41.723132969034616</v>
      </c>
      <c r="L11" s="86">
        <v>15</v>
      </c>
      <c r="M11" s="90"/>
      <c r="N11" s="80">
        <f t="shared" si="1"/>
        <v>16.333333333333332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2"/>
        <v>7455</v>
      </c>
      <c r="E12" s="76">
        <f>уборка1!D12+уборка1!H12+уборка1!P12+уборка1!T12+уборка2!D12+уборка2!H12+уборка2!L12+уборка2!P12+уборка2!T12+уборка2!Z12</f>
        <v>7455</v>
      </c>
      <c r="F12" s="133">
        <v>1150</v>
      </c>
      <c r="G12" s="80">
        <f t="shared" si="0"/>
        <v>31.722054380664655</v>
      </c>
      <c r="H12" s="80">
        <f>уборка1!E12+уборка1!I12+уборка1!Q12+уборка1!U12+уборка2!E12+уборка2!I12+уборка2!M12+уборка2!Q12+уборка2!U12+уборка2!AA12</f>
        <v>30947.599999999999</v>
      </c>
      <c r="I12" s="80">
        <v>4633</v>
      </c>
      <c r="J12" s="80">
        <f t="shared" si="3"/>
        <v>40.286956521739128</v>
      </c>
      <c r="K12" s="85">
        <f t="shared" si="4"/>
        <v>41.512541918175721</v>
      </c>
      <c r="L12" s="86">
        <v>40</v>
      </c>
      <c r="M12" s="81"/>
      <c r="N12" s="80">
        <f t="shared" si="1"/>
        <v>28.75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2"/>
        <v>591</v>
      </c>
      <c r="E13" s="76">
        <f>уборка1!D13+уборка1!H13+уборка1!P13+уборка1!T13+уборка2!D13+уборка2!H13+уборка2!L13+уборка2!P13+уборка2!T13+уборка2!Z13</f>
        <v>591</v>
      </c>
      <c r="F13" s="80">
        <v>168</v>
      </c>
      <c r="G13" s="80">
        <f t="shared" si="0"/>
        <v>88.07749627421758</v>
      </c>
      <c r="H13" s="80">
        <f>уборка1!E13+уборка1!I13+уборка1!Q13+уборка1!U13+уборка2!E13+уборка2!I13+уборка2!M13+уборка2!Q13+уборка2!U13+уборка2!AA13</f>
        <v>1530</v>
      </c>
      <c r="I13" s="80">
        <v>430</v>
      </c>
      <c r="J13" s="80">
        <f t="shared" si="3"/>
        <v>25.595238095238095</v>
      </c>
      <c r="K13" s="85">
        <f t="shared" si="4"/>
        <v>25.888324873096447</v>
      </c>
      <c r="L13" s="86">
        <v>12</v>
      </c>
      <c r="M13" s="90"/>
      <c r="N13" s="80">
        <f t="shared" si="1"/>
        <v>14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2"/>
        <v>344.8</v>
      </c>
      <c r="E14" s="76">
        <f>уборка1!D14+уборка1!H14+уборка1!P14+уборка1!T14+уборка2!D14+уборка2!H14+уборка2!L14+уборка2!P14+уборка2!T14+уборка2!Z14</f>
        <v>344.8</v>
      </c>
      <c r="F14" s="80">
        <v>219.8</v>
      </c>
      <c r="G14" s="80">
        <f t="shared" si="0"/>
        <v>5.2029575977063525</v>
      </c>
      <c r="H14" s="80">
        <f>уборка1!E14+уборка1!I14+уборка1!Q14+уборка1!U14+уборка2!E14+уборка2!I14+уборка2!M14+уборка2!Q14+уборка2!U14+уборка2!AA14</f>
        <v>1161</v>
      </c>
      <c r="I14" s="80">
        <v>735</v>
      </c>
      <c r="J14" s="80">
        <f t="shared" si="3"/>
        <v>33.439490445859875</v>
      </c>
      <c r="K14" s="85">
        <f t="shared" si="4"/>
        <v>33.671693735498842</v>
      </c>
      <c r="L14" s="86">
        <v>11</v>
      </c>
      <c r="M14" s="90"/>
      <c r="N14" s="80">
        <f t="shared" si="1"/>
        <v>19.981818181818184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2"/>
        <v>81.2</v>
      </c>
      <c r="E15" s="76">
        <f>уборка1!D15+уборка1!H15+уборка1!P15+уборка1!T15+уборка2!D15+уборка2!H15+уборка2!L15+уборка2!P15+уборка2!T15+уборка2!Z15</f>
        <v>81.2</v>
      </c>
      <c r="F15" s="80">
        <v>77.2</v>
      </c>
      <c r="G15" s="80">
        <f t="shared" si="0"/>
        <v>1.4015223432348931</v>
      </c>
      <c r="H15" s="80">
        <f>уборка1!E15+уборка1!I15+уборка1!Q15+уборка1!U15+уборка2!E15+уборка2!I15+уборка2!M15+уборка2!Q15+уборка2!U15+уборка2!AA15</f>
        <v>359.3</v>
      </c>
      <c r="I15" s="80">
        <v>345.8</v>
      </c>
      <c r="J15" s="80">
        <f t="shared" si="3"/>
        <v>44.792746113989637</v>
      </c>
      <c r="K15" s="85">
        <f t="shared" si="4"/>
        <v>44.248768472906406</v>
      </c>
      <c r="L15" s="86">
        <v>6</v>
      </c>
      <c r="M15" s="90"/>
      <c r="N15" s="80">
        <f t="shared" si="1"/>
        <v>12.866666666666667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2"/>
        <v>2288</v>
      </c>
      <c r="E16" s="76">
        <f>уборка1!D16+уборка1!H16+уборка1!P16+уборка1!T16+уборка2!D16+уборка2!H16+уборка2!L16+уборка2!P16+уборка2!T16+уборка2!Z16</f>
        <v>2288</v>
      </c>
      <c r="F16" s="76">
        <v>300</v>
      </c>
      <c r="G16" s="80">
        <f t="shared" si="0"/>
        <v>31.346759830113712</v>
      </c>
      <c r="H16" s="80">
        <f>уборка1!E16+уборка1!I16+уборка1!Q16+уборка1!U16+уборка2!E16+уборка2!I16+уборка2!M16+уборка2!Q16+уборка2!U16+уборка2!AA16</f>
        <v>10712</v>
      </c>
      <c r="I16" s="80">
        <v>1090.0999999999999</v>
      </c>
      <c r="J16" s="80">
        <f t="shared" si="3"/>
        <v>36.336666666666659</v>
      </c>
      <c r="K16" s="85">
        <f t="shared" si="4"/>
        <v>46.818181818181813</v>
      </c>
      <c r="L16" s="86">
        <v>17</v>
      </c>
      <c r="M16" s="90"/>
      <c r="N16" s="80">
        <f t="shared" si="1"/>
        <v>17.647058823529413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2"/>
        <v>536</v>
      </c>
      <c r="E17" s="76">
        <f>уборка1!D17+уборка1!H17+уборка1!P17+уборка1!T17+уборка2!D17+уборка2!H17+уборка2!L17+уборка2!P17+уборка2!T17+уборка2!Z17</f>
        <v>536</v>
      </c>
      <c r="F17" s="88"/>
      <c r="G17" s="80">
        <f t="shared" si="0"/>
        <v>15.244596131968146</v>
      </c>
      <c r="H17" s="80">
        <f>уборка1!E17+уборка1!I17+уборка1!Q17+уборка1!U17+уборка2!E17+уборка2!I17+уборка2!M17+уборка2!Q17+уборка2!U17+уборка2!AA17</f>
        <v>1916.1</v>
      </c>
      <c r="I17" s="80"/>
      <c r="J17" s="80" t="e">
        <f t="shared" si="3"/>
        <v>#DIV/0!</v>
      </c>
      <c r="K17" s="85">
        <f t="shared" si="4"/>
        <v>35.748134328358205</v>
      </c>
      <c r="L17" s="86"/>
      <c r="M17" s="90"/>
      <c r="N17" s="80" t="e">
        <f t="shared" si="1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2"/>
        <v>241</v>
      </c>
      <c r="E18" s="76">
        <f>уборка1!D18+уборка1!H18+уборка1!P18+уборка1!T18+уборка2!D18+уборка2!H18+уборка2!L18+уборка2!P18+уборка2!T18+уборка2!Z18</f>
        <v>241</v>
      </c>
      <c r="F18" s="80">
        <v>147</v>
      </c>
      <c r="G18" s="80">
        <f t="shared" si="0"/>
        <v>3.5577206967818134</v>
      </c>
      <c r="H18" s="80">
        <f>уборка1!E18+уборка1!I18+уборка1!Q18+уборка1!U18+уборка2!E18+уборка2!I18+уборка2!M18+уборка2!Q18+уборка2!U18+уборка2!AA18</f>
        <v>991.2</v>
      </c>
      <c r="I18" s="80">
        <v>603.6</v>
      </c>
      <c r="J18" s="80">
        <f t="shared" si="3"/>
        <v>41.061224489795919</v>
      </c>
      <c r="K18" s="85">
        <f t="shared" si="4"/>
        <v>41.128630705394194</v>
      </c>
      <c r="L18" s="308">
        <v>9</v>
      </c>
      <c r="M18" s="90"/>
      <c r="N18" s="80">
        <f t="shared" si="1"/>
        <v>16.333333333333332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2"/>
        <v>1238</v>
      </c>
      <c r="E19" s="76">
        <f>уборка1!D19+уборка1!H19+уборка1!P19+уборка1!T19+уборка2!D19+уборка2!H19+уборка2!L19+уборка2!P19+уборка2!T19+уборка2!Z19</f>
        <v>1238</v>
      </c>
      <c r="F19" s="80">
        <v>295</v>
      </c>
      <c r="G19" s="80">
        <f t="shared" si="0"/>
        <v>12.748429615899495</v>
      </c>
      <c r="H19" s="80">
        <f>уборка1!E19+уборка1!I19+уборка1!Q19+уборка1!U19+уборка2!E19+уборка2!I19+уборка2!M19+уборка2!Q19+уборка2!U19+уборка2!AA19</f>
        <v>4073.6</v>
      </c>
      <c r="I19" s="80">
        <v>995.5</v>
      </c>
      <c r="J19" s="80">
        <f t="shared" si="3"/>
        <v>33.745762711864408</v>
      </c>
      <c r="K19" s="85">
        <f t="shared" si="4"/>
        <v>32.904684975767367</v>
      </c>
      <c r="L19" s="308">
        <v>18</v>
      </c>
      <c r="M19" s="90"/>
      <c r="N19" s="80">
        <f t="shared" si="1"/>
        <v>16.388888888888889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2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3"/>
        <v>#DIV/0!</v>
      </c>
      <c r="K20" s="85" t="e">
        <f t="shared" si="4"/>
        <v>#DIV/0!</v>
      </c>
      <c r="L20" s="308"/>
      <c r="M20" s="90"/>
      <c r="N20" s="80" t="e">
        <f t="shared" si="1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2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3"/>
        <v>#DIV/0!</v>
      </c>
      <c r="K21" s="85" t="e">
        <f t="shared" si="4"/>
        <v>#DIV/0!</v>
      </c>
      <c r="L21" s="308"/>
      <c r="M21" s="90"/>
      <c r="N21" s="80" t="e">
        <f t="shared" si="1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2"/>
        <v>223</v>
      </c>
      <c r="E22" s="76">
        <f>уборка1!D22+уборка1!H22+уборка1!P22+уборка1!T22+уборка2!D22+уборка2!H22+уборка2!L22+уборка2!P22+уборка2!T22+уборка2!Z22</f>
        <v>223</v>
      </c>
      <c r="F22" s="80">
        <v>70</v>
      </c>
      <c r="G22" s="80">
        <f t="shared" si="0"/>
        <v>16.421207658321059</v>
      </c>
      <c r="H22" s="80">
        <f>уборка1!E22+уборка1!I22+уборка1!Q22+уборка1!U22+уборка2!E22+уборка2!I22+уборка2!M22+уборка2!Q22+уборка2!U22+уборка2!AA22</f>
        <v>1268</v>
      </c>
      <c r="I22" s="80">
        <v>396</v>
      </c>
      <c r="J22" s="80">
        <f t="shared" si="3"/>
        <v>56.571428571428577</v>
      </c>
      <c r="K22" s="85">
        <f t="shared" si="4"/>
        <v>56.860986547085204</v>
      </c>
      <c r="L22" s="86">
        <v>3</v>
      </c>
      <c r="M22" s="90"/>
      <c r="N22" s="80">
        <f t="shared" si="1"/>
        <v>23.333333333333332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2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3"/>
        <v>#DIV/0!</v>
      </c>
      <c r="K23" s="85" t="e">
        <f t="shared" si="4"/>
        <v>#DIV/0!</v>
      </c>
      <c r="L23" s="86"/>
      <c r="M23" s="90"/>
      <c r="N23" s="80" t="e">
        <f t="shared" si="1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2"/>
        <v>487.4</v>
      </c>
      <c r="E24" s="76">
        <f>уборка1!D24+уборка1!H24+уборка1!P24+уборка1!T24+уборка2!D24+уборка2!H24+уборка2!L24+уборка2!P24+уборка2!T24+уборка2!Z24</f>
        <v>487.4</v>
      </c>
      <c r="F24" s="80">
        <v>12.6</v>
      </c>
      <c r="G24" s="80">
        <f t="shared" si="0"/>
        <v>13.677640957715493</v>
      </c>
      <c r="H24" s="80">
        <f>уборка1!E24+уборка1!I24+уборка1!Q24+уборка1!U24+уборка2!E24+уборка2!I24+уборка2!M24+уборка2!Q24+уборка2!U24+уборка2!AA24</f>
        <v>2897</v>
      </c>
      <c r="I24" s="80">
        <v>80.7</v>
      </c>
      <c r="J24" s="80">
        <f t="shared" si="3"/>
        <v>64.047619047619051</v>
      </c>
      <c r="K24" s="85">
        <f t="shared" si="4"/>
        <v>59.437833401723438</v>
      </c>
      <c r="L24" s="86">
        <v>5</v>
      </c>
      <c r="M24" s="90"/>
      <c r="N24" s="80">
        <f t="shared" si="1"/>
        <v>2.52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2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3"/>
        <v>#DIV/0!</v>
      </c>
      <c r="K25" s="85" t="e">
        <f t="shared" si="4"/>
        <v>#DIV/0!</v>
      </c>
      <c r="L25" s="86"/>
      <c r="M25" s="90"/>
      <c r="N25" s="80" t="e">
        <f t="shared" si="1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2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3"/>
        <v>#DIV/0!</v>
      </c>
      <c r="K26" s="85" t="e">
        <f t="shared" si="4"/>
        <v>#DIV/0!</v>
      </c>
      <c r="L26" s="313"/>
      <c r="M26" s="314"/>
      <c r="N26" s="80" t="e">
        <f t="shared" si="1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2"/>
        <v>16399.399999999998</v>
      </c>
      <c r="E27" s="76">
        <f>уборка1!D27+уборка1!H27+уборка1!P27+уборка1!T27+уборка2!D27+уборка2!H27+уборка2!L27+уборка2!P27+уборка2!T27+уборка2!Z27</f>
        <v>16399.399999999998</v>
      </c>
      <c r="F27" s="88">
        <f>SUM(F7:F26)</f>
        <v>3372.6</v>
      </c>
      <c r="G27" s="80">
        <f t="shared" si="0"/>
        <v>17.03281106815939</v>
      </c>
      <c r="H27" s="80">
        <f>уборка1!E27+уборка1!I27+уборка1!Q27+уборка1!U27+уборка2!E27+уборка2!I27+уборка2!M27+уборка2!Q27+уборка2!U27+уборка2!AA27</f>
        <v>67048.7</v>
      </c>
      <c r="I27" s="88">
        <f>SUM(I7:I26)</f>
        <v>12720.6</v>
      </c>
      <c r="J27" s="80">
        <f t="shared" si="3"/>
        <v>37.717487991460594</v>
      </c>
      <c r="K27" s="85">
        <f t="shared" si="4"/>
        <v>40.884849445711431</v>
      </c>
      <c r="L27" s="89">
        <f>SUM(L7:L26)</f>
        <v>170</v>
      </c>
      <c r="M27" s="90"/>
      <c r="N27" s="80">
        <f t="shared" si="1"/>
        <v>19.838823529411766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2"/>
        <v>3070</v>
      </c>
      <c r="E28" s="76">
        <f>уборка1!D28+уборка1!H28+уборка1!P28+уборка1!T28+уборка2!D28+уборка2!H28+уборка2!L28+уборка2!P28+уборка2!T28+уборка2!Z28</f>
        <v>3070</v>
      </c>
      <c r="F28" s="88">
        <v>470</v>
      </c>
      <c r="G28" s="80">
        <f t="shared" si="0"/>
        <v>12.472069876091814</v>
      </c>
      <c r="H28" s="80">
        <f>уборка1!E28+уборка1!I28+уборка1!Q28+уборка1!U28+уборка2!E28+уборка2!I28+уборка2!M28+уборка2!Q28+уборка2!U28+уборка2!AA28</f>
        <v>11074</v>
      </c>
      <c r="I28" s="80">
        <v>1645</v>
      </c>
      <c r="J28" s="80">
        <f t="shared" si="3"/>
        <v>35</v>
      </c>
      <c r="K28" s="85">
        <f t="shared" si="4"/>
        <v>36.071661237785015</v>
      </c>
      <c r="L28" s="89">
        <v>29</v>
      </c>
      <c r="M28" s="90">
        <v>1714</v>
      </c>
      <c r="N28" s="80">
        <f t="shared" si="1"/>
        <v>16.206896551724139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2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3"/>
        <v>#DIV/0!</v>
      </c>
      <c r="K29" s="85">
        <f t="shared" si="4"/>
        <v>47.429487179487175</v>
      </c>
      <c r="L29" s="313"/>
      <c r="M29" s="314"/>
      <c r="N29" s="80" t="e">
        <f t="shared" si="1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121763.23</v>
      </c>
      <c r="D30" s="75">
        <f t="shared" si="2"/>
        <v>19781.399999999998</v>
      </c>
      <c r="E30" s="76">
        <f>уборка1!D30+уборка1!H30+уборка1!P30+уборка1!T30+уборка2!D30+уборка2!H30+уборка2!L30+уборка2!P30+уборка2!T30+уборка2!Z30</f>
        <v>19781.399999999998</v>
      </c>
      <c r="F30" s="80">
        <f>SUM(F27:F29)</f>
        <v>3842.6</v>
      </c>
      <c r="G30" s="80">
        <f t="shared" si="0"/>
        <v>16.245791114443989</v>
      </c>
      <c r="H30" s="80">
        <f>уборка1!E30+уборка1!I30+уборка1!Q30+уборка1!U30+уборка2!E30+уборка2!I30+уборка2!M30+уборка2!Q30+уборка2!U30+уборка2!AA30</f>
        <v>79602.5</v>
      </c>
      <c r="I30" s="80">
        <f>SUM(I27:I29)</f>
        <v>14365.6</v>
      </c>
      <c r="J30" s="80">
        <f t="shared" si="3"/>
        <v>37.385103835944413</v>
      </c>
      <c r="K30" s="85">
        <f t="shared" si="4"/>
        <v>40.241085059702549</v>
      </c>
      <c r="L30" s="86">
        <f>SUM(L27:L29)</f>
        <v>199</v>
      </c>
      <c r="M30" s="90"/>
      <c r="N30" s="80">
        <f t="shared" si="1"/>
        <v>19.309547738693468</v>
      </c>
    </row>
    <row r="31" spans="1:14">
      <c r="A31" s="195">
        <v>25</v>
      </c>
      <c r="B31" s="10">
        <v>2020</v>
      </c>
      <c r="C31" s="78">
        <v>104385.9</v>
      </c>
      <c r="D31" s="75">
        <f t="shared" si="2"/>
        <v>68831</v>
      </c>
      <c r="E31" s="76">
        <f>уборка1!D31+уборка1!H31+уборка1!P31+уборка1!T31+уборка2!D31+уборка2!H31+уборка2!L31+уборка2!P31+уборка2!T31+уборка2!Z31</f>
        <v>68831</v>
      </c>
      <c r="F31" s="80">
        <v>7409</v>
      </c>
      <c r="G31" s="80">
        <f t="shared" si="0"/>
        <v>65.938982180543547</v>
      </c>
      <c r="H31" s="80">
        <f>уборка1!E31+уборка1!I31+уборка1!Q31+уборка1!U31+уборка2!E31+уборка2!I31+уборка2!M31+уборка2!Q31+уборка2!U31+уборка2!AA31</f>
        <v>116539.5</v>
      </c>
      <c r="I31" s="315">
        <v>13033</v>
      </c>
      <c r="J31" s="80">
        <f t="shared" si="3"/>
        <v>17.59076798488325</v>
      </c>
      <c r="K31" s="85">
        <f t="shared" si="4"/>
        <v>16.931251906844299</v>
      </c>
      <c r="L31" s="315">
        <v>243</v>
      </c>
      <c r="M31" s="315"/>
      <c r="N31" s="80">
        <f t="shared" si="1"/>
        <v>30.489711934156379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J19" sqref="J19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5.75" customHeight="1">
      <c r="A2" s="327" t="s">
        <v>115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22" ht="14.25" customHeight="1">
      <c r="A3" s="341" t="s">
        <v>160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22">
      <c r="A4" s="2"/>
      <c r="B4" s="12"/>
      <c r="C4" s="98" t="s">
        <v>43</v>
      </c>
      <c r="D4" s="329" t="s">
        <v>44</v>
      </c>
      <c r="E4" s="330"/>
      <c r="F4" s="331"/>
      <c r="G4" s="92" t="s">
        <v>43</v>
      </c>
      <c r="H4" s="332" t="s">
        <v>99</v>
      </c>
      <c r="I4" s="333"/>
      <c r="J4" s="334"/>
      <c r="K4" s="99" t="s">
        <v>43</v>
      </c>
      <c r="L4" s="332" t="s">
        <v>101</v>
      </c>
      <c r="M4" s="333"/>
      <c r="N4" s="334"/>
      <c r="O4" s="100" t="s">
        <v>43</v>
      </c>
      <c r="P4" s="324" t="s">
        <v>102</v>
      </c>
      <c r="Q4" s="325"/>
      <c r="R4" s="326"/>
      <c r="S4" s="101" t="s">
        <v>43</v>
      </c>
      <c r="T4" s="329" t="s">
        <v>45</v>
      </c>
      <c r="U4" s="330"/>
      <c r="V4" s="331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7">
        <v>789</v>
      </c>
      <c r="D7" s="86">
        <v>714</v>
      </c>
      <c r="E7" s="133">
        <v>1636.8</v>
      </c>
      <c r="F7" s="148">
        <f>E7/D7*10</f>
        <v>22.924369747899156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7">
        <v>4150</v>
      </c>
      <c r="D8" s="83"/>
      <c r="E8" s="84"/>
      <c r="F8" s="148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7">
        <v>2500</v>
      </c>
      <c r="D9" s="70">
        <v>537</v>
      </c>
      <c r="E9" s="267">
        <v>2617.6</v>
      </c>
      <c r="F9" s="148">
        <f t="shared" ref="F9:F31" si="4">E9/D9*10</f>
        <v>48.744878957169462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8">
        <v>2568</v>
      </c>
      <c r="D10" s="76">
        <v>141</v>
      </c>
      <c r="E10" s="158">
        <v>551</v>
      </c>
      <c r="F10" s="148">
        <f t="shared" si="4"/>
        <v>39.078014184397162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76">
        <v>794</v>
      </c>
      <c r="P10" s="76">
        <v>15</v>
      </c>
      <c r="Q10" s="76">
        <v>43.3</v>
      </c>
      <c r="R10" s="133">
        <f t="shared" si="0"/>
        <v>28.866666666666664</v>
      </c>
      <c r="S10" s="141"/>
      <c r="T10" s="260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7">
        <v>3672</v>
      </c>
      <c r="D11" s="76">
        <v>146</v>
      </c>
      <c r="E11" s="158">
        <v>619.4</v>
      </c>
      <c r="F11" s="148">
        <f t="shared" si="4"/>
        <v>42.42465753424657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76">
        <v>1238</v>
      </c>
      <c r="P11" s="76">
        <v>664</v>
      </c>
      <c r="Q11" s="76">
        <v>2427.8000000000002</v>
      </c>
      <c r="R11" s="133">
        <f t="shared" si="0"/>
        <v>36.563253012048193</v>
      </c>
      <c r="S11" s="261"/>
      <c r="T11" s="261"/>
      <c r="U11" s="262"/>
      <c r="V11" s="148" t="e">
        <f t="shared" si="3"/>
        <v>#DIV/0!</v>
      </c>
    </row>
    <row r="12" spans="1:22">
      <c r="A12" s="7">
        <v>6</v>
      </c>
      <c r="B12" s="9" t="s">
        <v>26</v>
      </c>
      <c r="C12" s="237">
        <v>14433</v>
      </c>
      <c r="D12" s="76">
        <v>1739</v>
      </c>
      <c r="E12" s="268">
        <v>6580.6</v>
      </c>
      <c r="F12" s="148">
        <f t="shared" si="4"/>
        <v>37.841288096607244</v>
      </c>
      <c r="G12" s="76">
        <v>1991</v>
      </c>
      <c r="H12" s="76">
        <v>1922</v>
      </c>
      <c r="I12" s="128">
        <v>8671.9</v>
      </c>
      <c r="J12" s="127">
        <f t="shared" si="1"/>
        <v>45.119146722164409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3771</v>
      </c>
      <c r="Q12" s="76">
        <v>15609.6</v>
      </c>
      <c r="R12" s="133">
        <f t="shared" si="0"/>
        <v>41.393794749403341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237">
        <v>671</v>
      </c>
      <c r="D13" s="76">
        <v>591</v>
      </c>
      <c r="E13" s="158">
        <v>1530</v>
      </c>
      <c r="F13" s="148">
        <f t="shared" si="4"/>
        <v>25.888324873096447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7">
        <v>4649</v>
      </c>
      <c r="D14" s="76">
        <v>10.1</v>
      </c>
      <c r="E14" s="268">
        <v>34</v>
      </c>
      <c r="F14" s="148">
        <f t="shared" si="4"/>
        <v>33.663366336633665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>
        <v>334.7</v>
      </c>
      <c r="Q14" s="133">
        <v>1127</v>
      </c>
      <c r="R14" s="133">
        <f t="shared" si="0"/>
        <v>33.671945025395878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9">
        <v>4776.7</v>
      </c>
      <c r="D15" s="76">
        <v>81.2</v>
      </c>
      <c r="E15" s="158">
        <v>359.3</v>
      </c>
      <c r="F15" s="148">
        <f t="shared" si="4"/>
        <v>44.248768472906406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7">
        <v>3983</v>
      </c>
      <c r="D16" s="76">
        <v>23</v>
      </c>
      <c r="E16" s="158">
        <v>109.6</v>
      </c>
      <c r="F16" s="148">
        <f t="shared" si="4"/>
        <v>47.652173913043477</v>
      </c>
      <c r="G16" s="76">
        <v>1183</v>
      </c>
      <c r="H16" s="76">
        <v>1176</v>
      </c>
      <c r="I16" s="128">
        <v>6742</v>
      </c>
      <c r="J16" s="148">
        <f t="shared" si="1"/>
        <v>57.329931972789119</v>
      </c>
      <c r="K16" s="82"/>
      <c r="L16" s="82"/>
      <c r="M16" s="97"/>
      <c r="N16" s="129" t="e">
        <f t="shared" si="2"/>
        <v>#DIV/0!</v>
      </c>
      <c r="O16" s="76">
        <v>2133</v>
      </c>
      <c r="P16" s="76">
        <v>1089</v>
      </c>
      <c r="Q16" s="76">
        <v>3860.4</v>
      </c>
      <c r="R16" s="133">
        <v>35.4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7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475</v>
      </c>
      <c r="Q17" s="76">
        <v>1650.2</v>
      </c>
      <c r="R17" s="133">
        <f t="shared" si="0"/>
        <v>34.741052631578945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7">
        <v>4369</v>
      </c>
      <c r="D18" s="76">
        <v>18</v>
      </c>
      <c r="E18" s="158">
        <v>65.599999999999994</v>
      </c>
      <c r="F18" s="148">
        <f t="shared" si="4"/>
        <v>36.444444444444443</v>
      </c>
      <c r="G18" s="76">
        <v>1037</v>
      </c>
      <c r="H18" s="82"/>
      <c r="I18" s="228"/>
      <c r="J18" s="141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>
        <v>223</v>
      </c>
      <c r="Q18" s="76">
        <v>925.6</v>
      </c>
      <c r="R18" s="133">
        <f t="shared" si="0"/>
        <v>41.506726457399104</v>
      </c>
      <c r="S18" s="127"/>
      <c r="T18" s="127"/>
      <c r="U18" s="159"/>
      <c r="V18" s="263" t="e">
        <f t="shared" si="3"/>
        <v>#DIV/0!</v>
      </c>
    </row>
    <row r="19" spans="1:22">
      <c r="A19" s="7">
        <v>13</v>
      </c>
      <c r="B19" s="16" t="s">
        <v>33</v>
      </c>
      <c r="C19" s="237">
        <v>8377</v>
      </c>
      <c r="D19" s="76">
        <v>200</v>
      </c>
      <c r="E19" s="268">
        <v>724</v>
      </c>
      <c r="F19" s="148">
        <f t="shared" si="4"/>
        <v>36.200000000000003</v>
      </c>
      <c r="G19" s="73">
        <v>613</v>
      </c>
      <c r="H19" s="73">
        <v>467</v>
      </c>
      <c r="I19" s="124">
        <v>1753.5</v>
      </c>
      <c r="J19" s="141">
        <f t="shared" si="1"/>
        <v>37.548179871520347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7">
        <v>2100</v>
      </c>
      <c r="D20" s="82"/>
      <c r="E20" s="135"/>
      <c r="F20" s="148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59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7">
        <v>1006</v>
      </c>
      <c r="D22" s="76">
        <v>223</v>
      </c>
      <c r="E22" s="158">
        <v>1268</v>
      </c>
      <c r="F22" s="148">
        <f t="shared" si="4"/>
        <v>56.860986547085204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/>
      <c r="Q22" s="144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9">
        <v>4863.5</v>
      </c>
      <c r="D23" s="82"/>
      <c r="E23" s="135"/>
      <c r="F23" s="148" t="e">
        <f t="shared" si="4"/>
        <v>#DIV/0!</v>
      </c>
      <c r="G23" s="133">
        <v>1175.4000000000001</v>
      </c>
      <c r="H23" s="82"/>
      <c r="I23" s="125"/>
      <c r="J23" s="141" t="e">
        <f t="shared" si="1"/>
        <v>#DIV/0!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7">
        <v>2593.06</v>
      </c>
      <c r="D24" s="82"/>
      <c r="E24" s="135"/>
      <c r="F24" s="148" t="e">
        <f t="shared" si="4"/>
        <v>#DIV/0!</v>
      </c>
      <c r="G24" s="76">
        <v>611.09</v>
      </c>
      <c r="H24" s="76">
        <v>487.4</v>
      </c>
      <c r="I24" s="127">
        <v>2897</v>
      </c>
      <c r="J24" s="141">
        <f t="shared" si="1"/>
        <v>59.437833401723438</v>
      </c>
      <c r="K24" s="82"/>
      <c r="L24" s="82"/>
      <c r="M24" s="145"/>
      <c r="N24" s="129"/>
      <c r="O24" s="133">
        <v>284.58</v>
      </c>
      <c r="P24" s="76"/>
      <c r="Q24" s="144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9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7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8">
        <f>SUM(C7:C26)</f>
        <v>69805.61</v>
      </c>
      <c r="D27" s="316">
        <f>SUM(D7:D26)</f>
        <v>4484.2999999999993</v>
      </c>
      <c r="E27" s="316">
        <f>SUM(E7:E26)</f>
        <v>16361.8</v>
      </c>
      <c r="F27" s="148">
        <f t="shared" si="4"/>
        <v>36.486854135539552</v>
      </c>
      <c r="G27" s="76">
        <f>SUM(G7:G26)</f>
        <v>7564.79</v>
      </c>
      <c r="H27" s="156">
        <f>SUM(H7:H26)</f>
        <v>4749.3999999999996</v>
      </c>
      <c r="I27" s="133">
        <f>SUM(I7:I26)</f>
        <v>23361.4</v>
      </c>
      <c r="J27" s="142">
        <f t="shared" si="1"/>
        <v>49.188107971533256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7142.7</v>
      </c>
      <c r="Q27" s="157">
        <f>SUM(Q7:Q26)</f>
        <v>27240</v>
      </c>
      <c r="R27" s="133">
        <f t="shared" si="0"/>
        <v>38.136839010458232</v>
      </c>
      <c r="S27" s="127">
        <f>SUM(S7:S26)</f>
        <v>200</v>
      </c>
      <c r="T27" s="317">
        <f>SUM(T7:T26)</f>
        <v>0</v>
      </c>
      <c r="U27" s="148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1">
        <v>16562</v>
      </c>
      <c r="D28" s="76">
        <v>635</v>
      </c>
      <c r="E28" s="155">
        <v>2083</v>
      </c>
      <c r="F28" s="148">
        <f t="shared" si="4"/>
        <v>32.803149606299215</v>
      </c>
      <c r="G28" s="76">
        <v>3400</v>
      </c>
      <c r="H28" s="76">
        <v>1520</v>
      </c>
      <c r="I28" s="147">
        <v>5670</v>
      </c>
      <c r="J28" s="142">
        <f t="shared" si="1"/>
        <v>37.30263157894737</v>
      </c>
      <c r="K28" s="156"/>
      <c r="L28" s="76"/>
      <c r="M28" s="147"/>
      <c r="N28" s="142" t="e">
        <f t="shared" si="2"/>
        <v>#DIV/0!</v>
      </c>
      <c r="O28" s="156">
        <v>3159</v>
      </c>
      <c r="P28" s="76">
        <v>915</v>
      </c>
      <c r="Q28" s="157">
        <v>3321</v>
      </c>
      <c r="R28" s="133">
        <f t="shared" si="0"/>
        <v>36.295081967213115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7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5306.2999999999993</v>
      </c>
      <c r="E30" s="217">
        <f>SUM(E27:E29)</f>
        <v>19315.8</v>
      </c>
      <c r="F30" s="148">
        <f t="shared" si="4"/>
        <v>36.401635791417753</v>
      </c>
      <c r="G30" s="156">
        <f>SUM(G27:G29)</f>
        <v>11089.79</v>
      </c>
      <c r="H30" s="156">
        <f>SUM(H27:H29)</f>
        <v>6394.4</v>
      </c>
      <c r="I30" s="133">
        <f>SUM(I27:I29)</f>
        <v>29640.2</v>
      </c>
      <c r="J30" s="142">
        <f t="shared" si="1"/>
        <v>46.353371700237709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8057.7</v>
      </c>
      <c r="Q30" s="157">
        <f>SUM(Q27:Q29)</f>
        <v>30561</v>
      </c>
      <c r="R30" s="133">
        <f t="shared" si="0"/>
        <v>37.927696489072567</v>
      </c>
      <c r="S30" s="264">
        <f>SUM(S27:S29)</f>
        <v>969</v>
      </c>
      <c r="T30" s="264">
        <f>SUM(T27:T29)</f>
        <v>0</v>
      </c>
      <c r="U30" s="133">
        <f>SUM(U27:U29)</f>
        <v>0</v>
      </c>
      <c r="V30" s="148" t="e">
        <f>U30/T30*10</f>
        <v>#DIV/0!</v>
      </c>
    </row>
    <row r="31" spans="1:22" ht="14.25" customHeight="1">
      <c r="A31" s="7">
        <v>25</v>
      </c>
      <c r="B31" s="10">
        <v>2020</v>
      </c>
      <c r="C31" s="162">
        <v>80561</v>
      </c>
      <c r="D31" s="80">
        <v>48572</v>
      </c>
      <c r="E31" s="163">
        <v>78621</v>
      </c>
      <c r="F31" s="148">
        <f t="shared" si="4"/>
        <v>16.186486041340689</v>
      </c>
      <c r="G31" s="215">
        <v>6454</v>
      </c>
      <c r="H31" s="78">
        <v>6454</v>
      </c>
      <c r="I31" s="322">
        <v>14347</v>
      </c>
      <c r="J31" s="142">
        <f t="shared" si="1"/>
        <v>22.229625038735669</v>
      </c>
      <c r="K31" s="88"/>
      <c r="L31" s="88"/>
      <c r="M31" s="165"/>
      <c r="N31" s="142" t="e">
        <f t="shared" si="2"/>
        <v>#DIV/0!</v>
      </c>
      <c r="O31" s="156">
        <v>15081</v>
      </c>
      <c r="P31" s="76">
        <v>13573</v>
      </c>
      <c r="Q31" s="157">
        <v>23131</v>
      </c>
      <c r="R31" s="133">
        <f t="shared" si="0"/>
        <v>17.041921461725483</v>
      </c>
      <c r="S31" s="260">
        <v>320</v>
      </c>
      <c r="T31" s="142">
        <v>120</v>
      </c>
      <c r="U31" s="208">
        <v>255</v>
      </c>
      <c r="V31" s="148">
        <f>U31/T31*10</f>
        <v>21.25</v>
      </c>
    </row>
    <row r="32" spans="1:22">
      <c r="G32" s="323"/>
      <c r="H32" s="323"/>
      <c r="I32" s="323"/>
    </row>
    <row r="33" spans="7:9">
      <c r="G33" s="323"/>
      <c r="H33" s="323"/>
      <c r="I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J12" sqref="J12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44" ht="15.75">
      <c r="A2" s="343" t="s">
        <v>115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44" ht="20.25">
      <c r="A3" s="344" t="s">
        <v>160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44">
      <c r="A4" s="2"/>
      <c r="B4" s="12"/>
      <c r="C4" s="98" t="s">
        <v>43</v>
      </c>
      <c r="D4" s="329" t="s">
        <v>109</v>
      </c>
      <c r="E4" s="330"/>
      <c r="F4" s="331"/>
      <c r="G4" s="92" t="s">
        <v>43</v>
      </c>
      <c r="H4" s="332" t="s">
        <v>112</v>
      </c>
      <c r="I4" s="333"/>
      <c r="J4" s="334"/>
      <c r="K4" s="99" t="s">
        <v>43</v>
      </c>
      <c r="L4" s="332" t="s">
        <v>97</v>
      </c>
      <c r="M4" s="333"/>
      <c r="N4" s="334"/>
      <c r="O4" s="100" t="s">
        <v>43</v>
      </c>
      <c r="P4" s="324" t="s">
        <v>111</v>
      </c>
      <c r="Q4" s="325"/>
      <c r="R4" s="326"/>
      <c r="S4" s="100" t="s">
        <v>43</v>
      </c>
      <c r="T4" s="324" t="s">
        <v>113</v>
      </c>
      <c r="U4" s="325"/>
      <c r="V4" s="326"/>
      <c r="W4" s="2"/>
      <c r="X4" s="12"/>
      <c r="Y4" s="92" t="s">
        <v>43</v>
      </c>
      <c r="Z4" s="329" t="s">
        <v>110</v>
      </c>
      <c r="AA4" s="330"/>
      <c r="AB4" s="331"/>
      <c r="AC4" s="92" t="s">
        <v>43</v>
      </c>
      <c r="AD4" s="332" t="s">
        <v>128</v>
      </c>
      <c r="AE4" s="333"/>
      <c r="AF4" s="334"/>
      <c r="AG4" s="92" t="s">
        <v>43</v>
      </c>
      <c r="AH4" s="332" t="s">
        <v>149</v>
      </c>
      <c r="AI4" s="333"/>
      <c r="AJ4" s="334"/>
      <c r="AK4" s="92" t="s">
        <v>43</v>
      </c>
      <c r="AL4" s="332" t="s">
        <v>150</v>
      </c>
      <c r="AM4" s="333"/>
      <c r="AN4" s="334"/>
      <c r="AO4" s="92" t="s">
        <v>43</v>
      </c>
      <c r="AP4" s="332" t="s">
        <v>153</v>
      </c>
      <c r="AQ4" s="333"/>
      <c r="AR4" s="334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7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7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7"/>
      <c r="Z9" s="70"/>
      <c r="AA9" s="267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8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7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23</v>
      </c>
      <c r="I12" s="219">
        <v>85.5</v>
      </c>
      <c r="J12" s="125">
        <f t="shared" si="3"/>
        <v>37.173913043478265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7"/>
      <c r="Z12" s="76"/>
      <c r="AA12" s="268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7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7"/>
      <c r="Z14" s="76"/>
      <c r="AA14" s="268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7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1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7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7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7"/>
      <c r="Z18" s="76"/>
      <c r="AA18" s="158"/>
      <c r="AB18" s="148" t="e">
        <f t="shared" si="5"/>
        <v>#DIV/0!</v>
      </c>
      <c r="AC18" s="76"/>
      <c r="AD18" s="269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7"/>
      <c r="Z19" s="76"/>
      <c r="AA19" s="268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0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7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0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7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7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7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7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7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0</v>
      </c>
      <c r="E27" s="221">
        <f>SUM(E7:E26)</f>
        <v>0</v>
      </c>
      <c r="F27" s="122" t="e">
        <f t="shared" si="2"/>
        <v>#DIV/0!</v>
      </c>
      <c r="G27" s="82">
        <f>SUM(G7:G26)</f>
        <v>640</v>
      </c>
      <c r="H27" s="151">
        <f>SUM(H7:H21)</f>
        <v>23</v>
      </c>
      <c r="I27" s="209">
        <f>SUM(I7:I21)</f>
        <v>85.5</v>
      </c>
      <c r="J27" s="129">
        <f t="shared" si="3"/>
        <v>37.173913043478265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5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8">
        <v>151</v>
      </c>
      <c r="AF28" s="129">
        <f t="shared" si="6"/>
        <v>10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0</v>
      </c>
      <c r="E30" s="222">
        <f>SUM(E27:E29)</f>
        <v>0</v>
      </c>
      <c r="F30" s="122" t="e">
        <f t="shared" si="2"/>
        <v>#DIV/0!</v>
      </c>
      <c r="G30" s="151">
        <f>SUM(G27:G29)</f>
        <v>640</v>
      </c>
      <c r="H30" s="151">
        <f>SUM(H27:H29)</f>
        <v>23</v>
      </c>
      <c r="I30" s="209">
        <f>SUM(I27:I29)</f>
        <v>85.5</v>
      </c>
      <c r="J30" s="129">
        <f t="shared" si="3"/>
        <v>37.173913043478265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6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151</v>
      </c>
      <c r="AE30" s="209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0"/>
      <c r="D31" s="226"/>
      <c r="E31" s="232"/>
      <c r="F31" s="122" t="e">
        <f t="shared" si="2"/>
        <v>#DIV/0!</v>
      </c>
      <c r="G31" s="215">
        <v>112</v>
      </c>
      <c r="H31" s="78">
        <v>112</v>
      </c>
      <c r="I31" s="216">
        <v>185.5</v>
      </c>
      <c r="J31" s="129">
        <f t="shared" si="3"/>
        <v>16.5625</v>
      </c>
      <c r="K31" s="88"/>
      <c r="L31" s="88"/>
      <c r="M31" s="165"/>
      <c r="N31" s="142" t="e">
        <f t="shared" si="4"/>
        <v>#DIV/0!</v>
      </c>
      <c r="O31" s="156"/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30"/>
      <c r="Z31" s="79"/>
      <c r="AA31" s="231"/>
      <c r="AB31" s="122" t="e">
        <f t="shared" si="5"/>
        <v>#DIV/0!</v>
      </c>
      <c r="AC31" s="215">
        <v>3199</v>
      </c>
      <c r="AD31" s="225">
        <v>1982</v>
      </c>
      <c r="AE31" s="216">
        <v>2329</v>
      </c>
      <c r="AF31" s="129">
        <f t="shared" si="6"/>
        <v>11.750756811301715</v>
      </c>
      <c r="AG31" s="88"/>
      <c r="AH31" s="75"/>
      <c r="AI31" s="208"/>
      <c r="AJ31" s="142" t="e">
        <f t="shared" si="7"/>
        <v>#DIV/0!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18.75">
      <c r="A3" s="350" t="s">
        <v>116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20.25">
      <c r="A4" s="351" t="s">
        <v>164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ht="15.75">
      <c r="A5" s="19"/>
      <c r="B5" s="3"/>
      <c r="C5" s="352" t="s">
        <v>55</v>
      </c>
      <c r="D5" s="353"/>
      <c r="E5" s="354" t="s">
        <v>56</v>
      </c>
      <c r="F5" s="355"/>
      <c r="G5" s="354" t="s">
        <v>57</v>
      </c>
      <c r="H5" s="355"/>
      <c r="I5" s="20" t="s">
        <v>152</v>
      </c>
      <c r="J5" s="354" t="s">
        <v>58</v>
      </c>
      <c r="K5" s="355"/>
      <c r="L5" s="354" t="s">
        <v>59</v>
      </c>
      <c r="M5" s="355"/>
      <c r="N5" s="354" t="s">
        <v>60</v>
      </c>
      <c r="O5" s="355"/>
    </row>
    <row r="6" spans="1:15" ht="15" customHeight="1">
      <c r="A6" s="21" t="s">
        <v>61</v>
      </c>
      <c r="B6" s="22" t="s">
        <v>10</v>
      </c>
      <c r="C6" s="345"/>
      <c r="D6" s="346"/>
      <c r="E6" s="347" t="s">
        <v>62</v>
      </c>
      <c r="F6" s="348"/>
      <c r="G6" s="347" t="s">
        <v>63</v>
      </c>
      <c r="H6" s="348"/>
      <c r="I6" s="23"/>
      <c r="J6" s="235"/>
      <c r="K6" s="24"/>
      <c r="L6" s="235"/>
      <c r="M6" s="24"/>
      <c r="N6" s="235"/>
      <c r="O6" s="236"/>
    </row>
    <row r="7" spans="1:15" ht="15" customHeight="1">
      <c r="A7" s="25"/>
      <c r="B7" s="26"/>
      <c r="C7" s="238" t="s">
        <v>152</v>
      </c>
      <c r="D7" s="27" t="s">
        <v>121</v>
      </c>
      <c r="E7" s="238" t="s">
        <v>152</v>
      </c>
      <c r="F7" s="27" t="s">
        <v>121</v>
      </c>
      <c r="G7" s="238" t="s">
        <v>152</v>
      </c>
      <c r="H7" s="27" t="s">
        <v>121</v>
      </c>
      <c r="I7" s="28" t="s">
        <v>121</v>
      </c>
      <c r="J7" s="238" t="s">
        <v>152</v>
      </c>
      <c r="K7" s="27" t="s">
        <v>121</v>
      </c>
      <c r="L7" s="238" t="s">
        <v>152</v>
      </c>
      <c r="M7" s="27" t="s">
        <v>121</v>
      </c>
      <c r="N7" s="238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61.32</v>
      </c>
      <c r="D19" s="38">
        <f>M19*365/100</f>
        <v>62.78</v>
      </c>
      <c r="E19" s="38">
        <f>C19*J19/100</f>
        <v>60.093599999999995</v>
      </c>
      <c r="F19" s="38">
        <f>D19*K19/100</f>
        <v>61.524400000000007</v>
      </c>
      <c r="G19" s="38">
        <f>E19*N19/3.4</f>
        <v>65.395976470588238</v>
      </c>
      <c r="H19" s="38">
        <f>F19*O19/3.4</f>
        <v>72.381647058823546</v>
      </c>
      <c r="I19" s="39">
        <f>G19-H19</f>
        <v>-6.9856705882353083</v>
      </c>
      <c r="J19" s="40">
        <v>98</v>
      </c>
      <c r="K19" s="40">
        <v>98</v>
      </c>
      <c r="L19" s="38">
        <v>16.8</v>
      </c>
      <c r="M19" s="38">
        <v>17.2</v>
      </c>
      <c r="N19" s="38">
        <v>3.7</v>
      </c>
      <c r="O19" s="38">
        <v>4</v>
      </c>
    </row>
    <row r="20" spans="1:16" ht="15.75" customHeight="1">
      <c r="A20" s="33">
        <v>13</v>
      </c>
      <c r="B20" s="34" t="s">
        <v>26</v>
      </c>
      <c r="C20" s="41">
        <f>L20*710/100</f>
        <v>169.69</v>
      </c>
      <c r="D20" s="41">
        <f>M20*608/100</f>
        <v>134.36800000000002</v>
      </c>
      <c r="E20" s="41">
        <f>C20*J20/100</f>
        <v>166.2962</v>
      </c>
      <c r="F20" s="41">
        <f>D20*K20/100</f>
        <v>131.68064000000001</v>
      </c>
      <c r="G20" s="41">
        <f>E20*N20/3.4</f>
        <v>166.2962</v>
      </c>
      <c r="H20" s="41">
        <f>F20*O20/3.4</f>
        <v>135.55360000000002</v>
      </c>
      <c r="I20" s="42">
        <f>G20-H20</f>
        <v>30.742599999999982</v>
      </c>
      <c r="J20" s="43">
        <v>98</v>
      </c>
      <c r="K20" s="43">
        <v>98</v>
      </c>
      <c r="L20" s="41">
        <v>23.9</v>
      </c>
      <c r="M20" s="41">
        <v>22.1</v>
      </c>
      <c r="N20" s="41">
        <v>3.4</v>
      </c>
      <c r="O20" s="44">
        <v>3.5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231.01</v>
      </c>
      <c r="D24" s="47">
        <f t="shared" si="0"/>
        <v>197.14800000000002</v>
      </c>
      <c r="E24" s="47">
        <f t="shared" si="0"/>
        <v>226.38979999999998</v>
      </c>
      <c r="F24" s="47">
        <f t="shared" si="0"/>
        <v>193.20504000000003</v>
      </c>
      <c r="G24" s="47">
        <f>SUM(G19:G23)</f>
        <v>231.69217647058824</v>
      </c>
      <c r="H24" s="47">
        <f t="shared" si="0"/>
        <v>207.93524705882356</v>
      </c>
      <c r="I24" s="47">
        <f>G24-H24</f>
        <v>23.756929411764673</v>
      </c>
      <c r="J24" s="45">
        <f>E24/C24*100</f>
        <v>98</v>
      </c>
      <c r="K24" s="45">
        <f>F24/D24*100</f>
        <v>98</v>
      </c>
      <c r="L24" s="47">
        <f>C24/1075*100</f>
        <v>21.489302325581395</v>
      </c>
      <c r="M24" s="47">
        <f>D24/973*100</f>
        <v>20.261870503597123</v>
      </c>
      <c r="N24" s="47">
        <f>G24*3.4/E24</f>
        <v>3.4796329163239688</v>
      </c>
      <c r="O24" s="47">
        <f>H24*3.4/F24</f>
        <v>3.6592204841033134</v>
      </c>
    </row>
    <row r="25" spans="1:16">
      <c r="C25" s="11"/>
      <c r="I25" s="48">
        <f>G24-H24</f>
        <v>23.756929411764673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I34" sqref="I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60" t="s">
        <v>163</v>
      </c>
      <c r="C3" s="361"/>
      <c r="D3" s="361"/>
      <c r="E3" s="361"/>
      <c r="F3" s="361"/>
      <c r="G3" s="361"/>
      <c r="H3" s="361"/>
      <c r="I3" s="361"/>
      <c r="J3" s="361"/>
      <c r="K3" s="361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58" t="s">
        <v>67</v>
      </c>
      <c r="D5" s="359"/>
      <c r="E5" s="358" t="s">
        <v>68</v>
      </c>
      <c r="F5" s="359"/>
      <c r="G5" s="356" t="s">
        <v>122</v>
      </c>
      <c r="H5" s="357"/>
      <c r="I5" s="358" t="s">
        <v>78</v>
      </c>
      <c r="J5" s="359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158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146</v>
      </c>
      <c r="H19" s="199">
        <v>938.8</v>
      </c>
      <c r="I19" s="233"/>
      <c r="J19" s="233"/>
      <c r="K19" s="17"/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146</v>
      </c>
      <c r="H30" s="199">
        <f t="shared" si="0"/>
        <v>938.8</v>
      </c>
      <c r="I30" s="199">
        <f t="shared" si="0"/>
        <v>0</v>
      </c>
      <c r="J30" s="199">
        <f t="shared" si="0"/>
        <v>0</v>
      </c>
      <c r="K30" s="194">
        <f>SUM(K7:K29)</f>
        <v>0</v>
      </c>
    </row>
    <row r="31" spans="1:11">
      <c r="A31" s="27">
        <v>26</v>
      </c>
      <c r="B31" s="204" t="s">
        <v>40</v>
      </c>
      <c r="C31" s="198">
        <v>450</v>
      </c>
      <c r="D31" s="199">
        <v>870</v>
      </c>
      <c r="E31" s="199">
        <v>62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1134</v>
      </c>
      <c r="D33" s="199">
        <f t="shared" ref="D33:J33" si="1">SUM(D30:D32)</f>
        <v>2609.6999999999998</v>
      </c>
      <c r="E33" s="199">
        <f t="shared" si="1"/>
        <v>872</v>
      </c>
      <c r="F33" s="199">
        <f t="shared" si="1"/>
        <v>8023.4</v>
      </c>
      <c r="G33" s="199">
        <f t="shared" si="1"/>
        <v>146</v>
      </c>
      <c r="H33" s="199">
        <f t="shared" si="1"/>
        <v>938.8</v>
      </c>
      <c r="I33" s="199">
        <f t="shared" si="1"/>
        <v>0</v>
      </c>
      <c r="J33" s="199">
        <f t="shared" si="1"/>
        <v>0</v>
      </c>
      <c r="K33" s="17">
        <f>SUM(K30:K32)</f>
        <v>0</v>
      </c>
    </row>
    <row r="34" spans="1:11">
      <c r="A34" s="27">
        <v>29</v>
      </c>
      <c r="B34" s="207">
        <v>2020</v>
      </c>
      <c r="C34" s="198">
        <v>1055</v>
      </c>
      <c r="D34" s="199">
        <v>892</v>
      </c>
      <c r="E34" s="199">
        <v>608</v>
      </c>
      <c r="F34" s="199">
        <v>3847</v>
      </c>
      <c r="G34" s="199">
        <v>40.200000000000003</v>
      </c>
      <c r="H34" s="199">
        <v>240.8</v>
      </c>
      <c r="I34" s="199"/>
      <c r="J34" s="199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D14" sqref="D1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50" t="s">
        <v>71</v>
      </c>
      <c r="B2" s="350"/>
      <c r="C2" s="350"/>
      <c r="D2" s="350"/>
    </row>
    <row r="3" spans="1:5" ht="20.25" customHeight="1">
      <c r="A3" s="350" t="s">
        <v>117</v>
      </c>
      <c r="B3" s="350"/>
      <c r="C3" s="350"/>
      <c r="D3" s="350"/>
    </row>
    <row r="4" spans="1:5" ht="19.5" customHeight="1">
      <c r="A4" s="328" t="s">
        <v>162</v>
      </c>
      <c r="B4" s="328"/>
      <c r="C4" s="328"/>
      <c r="D4" s="328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32</v>
      </c>
      <c r="D8" s="29">
        <v>32</v>
      </c>
    </row>
    <row r="9" spans="1:5" ht="20.25" customHeight="1">
      <c r="A9" s="33">
        <v>2</v>
      </c>
      <c r="B9" s="34" t="s">
        <v>52</v>
      </c>
      <c r="C9" s="33">
        <v>36</v>
      </c>
      <c r="D9" s="33">
        <v>36</v>
      </c>
    </row>
    <row r="10" spans="1:5" ht="20.25" customHeight="1">
      <c r="A10" s="33">
        <v>3</v>
      </c>
      <c r="B10" s="34" t="s">
        <v>53</v>
      </c>
      <c r="C10" s="33">
        <v>27</v>
      </c>
      <c r="D10" s="33">
        <v>27</v>
      </c>
    </row>
    <row r="11" spans="1:5" ht="21" customHeight="1">
      <c r="A11" s="33">
        <v>4</v>
      </c>
      <c r="B11" s="34" t="s">
        <v>158</v>
      </c>
      <c r="C11" s="33">
        <v>24</v>
      </c>
      <c r="D11" s="33">
        <v>24</v>
      </c>
    </row>
    <row r="12" spans="1:5" ht="21" customHeight="1">
      <c r="A12" s="33">
        <v>5</v>
      </c>
      <c r="B12" s="34" t="s">
        <v>54</v>
      </c>
      <c r="C12" s="65">
        <v>28</v>
      </c>
      <c r="D12" s="65">
        <v>28</v>
      </c>
    </row>
    <row r="13" spans="1:5" ht="20.25" customHeight="1">
      <c r="A13" s="33">
        <v>6</v>
      </c>
      <c r="B13" s="34" t="s">
        <v>26</v>
      </c>
      <c r="C13" s="33">
        <v>30</v>
      </c>
      <c r="D13" s="33">
        <v>30</v>
      </c>
    </row>
    <row r="14" spans="1:5" ht="21.75" customHeight="1">
      <c r="A14" s="33">
        <v>7</v>
      </c>
      <c r="B14" s="34" t="s">
        <v>27</v>
      </c>
      <c r="C14" s="33">
        <v>25</v>
      </c>
      <c r="D14" s="33">
        <v>25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32</v>
      </c>
      <c r="D15" s="33">
        <v>32</v>
      </c>
    </row>
    <row r="16" spans="1:5" ht="22.5" customHeight="1">
      <c r="A16" s="33">
        <v>9</v>
      </c>
      <c r="B16" s="34" t="s">
        <v>29</v>
      </c>
      <c r="C16" s="33">
        <v>30</v>
      </c>
      <c r="D16" s="33">
        <v>30</v>
      </c>
    </row>
    <row r="17" spans="1:6" ht="22.5" customHeight="1">
      <c r="A17" s="33">
        <v>10</v>
      </c>
      <c r="B17" s="34" t="s">
        <v>30</v>
      </c>
      <c r="C17" s="33">
        <v>29</v>
      </c>
      <c r="D17" s="33">
        <v>29</v>
      </c>
    </row>
    <row r="18" spans="1:6" ht="19.5" customHeight="1">
      <c r="A18" s="33">
        <v>11</v>
      </c>
      <c r="B18" s="34" t="s">
        <v>31</v>
      </c>
      <c r="C18" s="33">
        <v>35</v>
      </c>
      <c r="D18" s="33">
        <v>35</v>
      </c>
    </row>
    <row r="19" spans="1:6" ht="21" customHeight="1">
      <c r="A19" s="33">
        <v>12</v>
      </c>
      <c r="B19" s="34" t="s">
        <v>32</v>
      </c>
      <c r="C19" s="33">
        <v>24</v>
      </c>
      <c r="D19" s="33">
        <v>24</v>
      </c>
    </row>
    <row r="20" spans="1:6" ht="21.75" customHeight="1">
      <c r="A20" s="33">
        <v>13</v>
      </c>
      <c r="B20" s="66" t="s">
        <v>33</v>
      </c>
      <c r="C20" s="65">
        <v>24</v>
      </c>
      <c r="D20" s="65">
        <v>24</v>
      </c>
    </row>
    <row r="21" spans="1:6" ht="22.5" customHeight="1">
      <c r="A21" s="33">
        <v>14</v>
      </c>
      <c r="B21" s="34" t="s">
        <v>34</v>
      </c>
      <c r="C21" s="33">
        <v>23</v>
      </c>
      <c r="D21" s="33">
        <v>23</v>
      </c>
    </row>
    <row r="22" spans="1:6" ht="22.5" customHeight="1">
      <c r="A22" s="33">
        <v>15</v>
      </c>
      <c r="B22" s="34" t="s">
        <v>119</v>
      </c>
      <c r="C22" s="33">
        <v>25</v>
      </c>
      <c r="D22" s="33">
        <v>25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20</v>
      </c>
      <c r="D23" s="33">
        <v>20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H23" sqref="H2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161</v>
      </c>
      <c r="E3" s="50"/>
      <c r="F3" s="50"/>
      <c r="I3" s="50"/>
      <c r="J3" s="50"/>
    </row>
    <row r="4" spans="1:12">
      <c r="A4" s="54"/>
      <c r="B4" s="55"/>
      <c r="C4" s="178"/>
      <c r="D4" s="362" t="s">
        <v>155</v>
      </c>
      <c r="E4" s="362"/>
      <c r="F4" s="362"/>
      <c r="G4" s="362"/>
      <c r="H4" s="363"/>
      <c r="I4" s="364" t="s">
        <v>81</v>
      </c>
      <c r="J4" s="365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158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>
        <v>5100</v>
      </c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/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>
        <v>1800</v>
      </c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>
        <v>300</v>
      </c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/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9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7200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32">
        <v>27</v>
      </c>
      <c r="B32" s="32" t="s">
        <v>41</v>
      </c>
      <c r="C32" s="82"/>
      <c r="D32" s="133"/>
      <c r="E32" s="133"/>
      <c r="F32" s="185">
        <v>312</v>
      </c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6">
        <f t="shared" si="1"/>
        <v>312</v>
      </c>
      <c r="G33" s="186">
        <f t="shared" si="1"/>
        <v>0</v>
      </c>
      <c r="H33" s="186">
        <f t="shared" si="1"/>
        <v>7200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6952</v>
      </c>
      <c r="F34" s="17">
        <v>3284</v>
      </c>
      <c r="G34" s="17"/>
      <c r="H34" s="17">
        <v>16925</v>
      </c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2021-07-05T05:17:31Z</dcterms:modified>
</cp:coreProperties>
</file>