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1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19"/>
  <c r="D7"/>
  <c r="C9"/>
  <c r="C10"/>
  <c r="C11"/>
  <c r="C12"/>
  <c r="C13"/>
  <c r="C14"/>
  <c r="C15"/>
  <c r="C16"/>
  <c r="C17"/>
  <c r="C18"/>
  <c r="C19"/>
  <c r="C7"/>
  <c r="C8"/>
  <c r="V30" l="1"/>
  <c r="F7"/>
  <c r="F21" i="2"/>
  <c r="E8" i="1"/>
  <c r="E9"/>
  <c r="E11"/>
  <c r="E12"/>
  <c r="E13"/>
  <c r="E14"/>
  <c r="E15"/>
  <c r="E16"/>
  <c r="E17"/>
  <c r="E18"/>
  <c r="D8"/>
  <c r="D9"/>
  <c r="D11"/>
  <c r="D12"/>
  <c r="D13"/>
  <c r="D14"/>
  <c r="D15"/>
  <c r="D16"/>
  <c r="D17"/>
  <c r="D18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R28" i="2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R24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H27" i="10" s="1"/>
  <c r="D27" i="2"/>
  <c r="E27" i="10" l="1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 i="10" s="1"/>
  <c r="H30" i="2"/>
  <c r="C30"/>
  <c r="R27"/>
  <c r="F30"/>
  <c r="N30"/>
  <c r="F27"/>
  <c r="J27"/>
  <c r="N27"/>
  <c r="E30" i="10" l="1"/>
  <c r="D30" s="1"/>
  <c r="C30"/>
  <c r="R30" i="2"/>
  <c r="J30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<sst xmlns="http://schemas.openxmlformats.org/spreadsheetml/2006/main" count="503" uniqueCount="166">
  <si>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</si>
  <si>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</si>
  <si>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</si>
  <si>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</si>
  <si>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</si>
  <si>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</si>
  <si>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</si>
  <si>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</si>
  <si>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</si>
  <si>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</si>
  <si>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</si>
  <si>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</si>
  <si>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</si>
  <si>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</si>
  <si>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</si>
  <si>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</si>
  <si>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</si>
  <si>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</si>
  <si>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</si>
  <si>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</si>
  <si>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</si>
  <si>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</si>
  <si>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</si>
  <si>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</si>
  <si>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</si>
  <si>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</si>
  <si>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</si>
  <si>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</si>
  <si>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</si>
  <si>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</si>
  <si>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</si>
  <si>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</si>
  <si>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</si>
  <si>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</si>
  <si>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</si>
  <si>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</si>
  <si>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</si>
  <si>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</si>
  <si>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</si>
  <si>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</si>
  <si>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</si>
  <si>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</si>
  <si>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</si>
  <si>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</si>
  <si>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</si>
  <si>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</si>
  <si>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</si>
  <si>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</si>
  <si>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</si>
  <si>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</si>
  <si>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</si>
  <si>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</si>
  <si>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</si>
  <si>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</si>
  <si>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</si>
  <si>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</si>
  <si>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</si>
  <si>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</si>
  <si>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</si>
  <si>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</si>
  <si>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</si>
  <si>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</si>
  <si>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</si>
  <si>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</si>
  <si>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</si>
  <si>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</si>
  <si>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</si>
  <si>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</si>
  <si>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</si>
  <si>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</si>
  <si>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</si>
  <si>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</si>
  <si>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</si>
  <si>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</si>
  <si>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</si>
  <si>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</si>
  <si>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</si>
  <si>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</si>
  <si>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</si>
  <si>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</si>
  <si>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</si>
  <si>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</si>
  <si>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</si>
  <si>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</si>
  <si>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</si>
  <si>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</si>
  <si>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</si>
  <si>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</si>
  <si>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</si>
  <si>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</si>
  <si>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</si>
  <si>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</si>
  <si>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</si>
  <si>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</si>
  <si>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</si>
  <si>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</si>
  <si>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</si>
  <si>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</si>
  <si>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</si>
  <si>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</si>
  <si>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</si>
  <si>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</si>
  <si>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</si>
  <si>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</si>
  <si>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</si>
  <si>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</si>
  <si>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</si>
  <si>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</si>
  <si>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</si>
  <si>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</si>
  <si>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</si>
  <si>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</si>
  <si>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</si>
  <si>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</si>
  <si>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</si>
  <si>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</si>
  <si>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</si>
  <si>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</si>
  <si>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</si>
  <si>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</si>
  <si>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</si>
  <si>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</si>
  <si>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</si>
  <si>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</si>
  <si>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</si>
  <si>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</si>
  <si>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</si>
  <si>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</si>
  <si>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</si>
  <si>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</si>
  <si>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</si>
  <si>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</si>
  <si>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</si>
  <si>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</si>
  <si>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</si>
  <si>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</si>
  <si>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</si>
  <si>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</si>
  <si>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</si>
  <si>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</si>
  <si>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</si>
  <si>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</si>
  <si>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</si>
  <si>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</si>
  <si>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</si>
  <si>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</si>
  <si>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</si>
  <si>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</si>
  <si>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</si>
  <si>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</si>
  <si>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</si>
  <si>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</si>
  <si>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</si>
  <si>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</si>
  <si>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</si>
  <si>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</si>
  <si>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</si>
  <si>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</si>
  <si>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</si>
  <si>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30 июня  2021 года</t>
  </si>
  <si>
    <t>на 01 июля   2021 года</t>
  </si>
  <si>
    <t>на 01 июля 2021 года.</t>
  </si>
  <si>
    <t>июль</t>
  </si>
  <si>
    <t>на 01 июля 2021 года</t>
  </si>
  <si>
    <t>на 01 июля  2021 года</t>
  </si>
  <si>
    <t>01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</si>
</sst>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7" zoomScaleNormal="110" workbookViewId="0">
      <selection activeCell="N17" sqref="N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3" ht="21" customHeight="1">
      <c r="A2" s="322" t="s">
        <v>129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3" ht="18" customHeight="1">
      <c r="A3" s="323" t="s">
        <v>159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23" ht="15" customHeight="1">
      <c r="A4" s="234"/>
      <c r="B4" s="239"/>
      <c r="C4" s="98" t="s">
        <v>43</v>
      </c>
      <c r="D4" s="324" t="s">
        <v>131</v>
      </c>
      <c r="E4" s="325"/>
      <c r="F4" s="326"/>
      <c r="G4" s="92" t="s">
        <v>145</v>
      </c>
      <c r="H4" s="327" t="s">
        <v>44</v>
      </c>
      <c r="I4" s="328"/>
      <c r="J4" s="329"/>
      <c r="K4" s="92" t="s">
        <v>145</v>
      </c>
      <c r="L4" s="327" t="s">
        <v>132</v>
      </c>
      <c r="M4" s="328"/>
      <c r="N4" s="329"/>
      <c r="O4" s="100" t="s">
        <v>145</v>
      </c>
      <c r="P4" s="319" t="s">
        <v>133</v>
      </c>
      <c r="Q4" s="320"/>
      <c r="R4" s="321"/>
      <c r="S4" s="100" t="s">
        <v>145</v>
      </c>
      <c r="T4" s="319" t="s">
        <v>97</v>
      </c>
      <c r="U4" s="320"/>
      <c r="V4" s="321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7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0</v>
      </c>
      <c r="E8" s="296">
        <f t="shared" si="1"/>
        <v>0</v>
      </c>
      <c r="F8" s="297" t="e">
        <f t="shared" si="2"/>
        <v>#DIV/0!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/>
      <c r="Q8" s="295"/>
      <c r="R8" s="297" t="e">
        <f t="shared" si="5"/>
        <v>#DIV/0!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v>120</v>
      </c>
      <c r="E10" s="296">
        <v>360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120</v>
      </c>
      <c r="M10" s="288">
        <v>360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60</v>
      </c>
      <c r="E11" s="296">
        <f t="shared" si="1"/>
        <v>152</v>
      </c>
      <c r="F11" s="297">
        <f t="shared" si="2"/>
        <v>25.333333333333332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60</v>
      </c>
      <c r="M11" s="299">
        <v>152</v>
      </c>
      <c r="N11" s="297">
        <f t="shared" si="4"/>
        <v>25.333333333333332</v>
      </c>
      <c r="O11" s="295">
        <v>162</v>
      </c>
      <c r="P11" s="295"/>
      <c r="Q11" s="295"/>
      <c r="R11" s="297" t="e">
        <f t="shared" si="5"/>
        <v>#DIV/0!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0</v>
      </c>
      <c r="E12" s="296">
        <f t="shared" si="1"/>
        <v>0</v>
      </c>
      <c r="F12" s="297" t="e">
        <f t="shared" si="2"/>
        <v>#DIV/0!</v>
      </c>
      <c r="G12" s="295">
        <v>1266</v>
      </c>
      <c r="H12" s="295"/>
      <c r="I12" s="301"/>
      <c r="J12" s="297" t="e">
        <f t="shared" si="3"/>
        <v>#DIV/0!</v>
      </c>
      <c r="K12" s="295">
        <v>0</v>
      </c>
      <c r="L12" s="295"/>
      <c r="M12" s="303"/>
      <c r="N12" s="297" t="e">
        <f t="shared" si="4"/>
        <v>#DIV/0!</v>
      </c>
      <c r="O12" s="295">
        <v>391</v>
      </c>
      <c r="P12" s="295"/>
      <c r="Q12" s="295"/>
      <c r="R12" s="297" t="e">
        <f t="shared" si="5"/>
        <v>#DIV/0!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10</v>
      </c>
      <c r="E13" s="296">
        <f t="shared" si="1"/>
        <v>32</v>
      </c>
      <c r="F13" s="297">
        <f t="shared" si="2"/>
        <v>32</v>
      </c>
      <c r="G13" s="295">
        <v>600</v>
      </c>
      <c r="H13" s="295"/>
      <c r="I13" s="301"/>
      <c r="J13" s="297" t="e">
        <f t="shared" si="3"/>
        <v>#DIV/0!</v>
      </c>
      <c r="K13" s="295">
        <v>100</v>
      </c>
      <c r="L13" s="295">
        <v>10</v>
      </c>
      <c r="M13" s="301">
        <v>32</v>
      </c>
      <c r="N13" s="297">
        <f t="shared" si="4"/>
        <v>32</v>
      </c>
      <c r="O13" s="295">
        <v>150</v>
      </c>
      <c r="P13" s="295"/>
      <c r="Q13" s="295"/>
      <c r="R13" s="297" t="e">
        <f t="shared" si="5"/>
        <v>#DIV/0!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22</v>
      </c>
      <c r="E14" s="296">
        <f t="shared" si="1"/>
        <v>70</v>
      </c>
      <c r="F14" s="297">
        <f t="shared" si="2"/>
        <v>31.818181818181817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22</v>
      </c>
      <c r="M14" s="288">
        <v>70</v>
      </c>
      <c r="N14" s="297">
        <f t="shared" si="4"/>
        <v>31.818181818181817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25</v>
      </c>
      <c r="E15" s="296">
        <f t="shared" si="1"/>
        <v>80</v>
      </c>
      <c r="F15" s="297">
        <f t="shared" si="2"/>
        <v>32</v>
      </c>
      <c r="G15" s="282">
        <v>248</v>
      </c>
      <c r="H15" s="282"/>
      <c r="I15" s="299"/>
      <c r="J15" s="297" t="e">
        <f t="shared" si="3"/>
        <v>#DIV/0!</v>
      </c>
      <c r="K15" s="282">
        <v>48</v>
      </c>
      <c r="L15" s="282">
        <v>25</v>
      </c>
      <c r="M15" s="299">
        <v>80</v>
      </c>
      <c r="N15" s="297">
        <f t="shared" si="4"/>
        <v>32</v>
      </c>
      <c r="O15" s="295">
        <v>182</v>
      </c>
      <c r="P15" s="295"/>
      <c r="Q15" s="302"/>
      <c r="R15" s="297" t="e">
        <f t="shared" si="5"/>
        <v>#DIV/0!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0</v>
      </c>
      <c r="E16" s="296">
        <f t="shared" si="1"/>
        <v>0</v>
      </c>
      <c r="F16" s="297" t="e">
        <f t="shared" si="2"/>
        <v>#DIV/0!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/>
      <c r="M16" s="301"/>
      <c r="N16" s="297" t="e">
        <f t="shared" si="4"/>
        <v>#DIV/0!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110</v>
      </c>
      <c r="E17" s="296">
        <f t="shared" si="1"/>
        <v>393</v>
      </c>
      <c r="F17" s="297">
        <f t="shared" si="2"/>
        <v>35.727272727272727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110</v>
      </c>
      <c r="M17" s="299">
        <v>393</v>
      </c>
      <c r="N17" s="297">
        <f t="shared" si="4"/>
        <v>35.727272727272727</v>
      </c>
      <c r="O17" s="295">
        <v>396</v>
      </c>
      <c r="P17" s="295"/>
      <c r="Q17" s="295"/>
      <c r="R17" s="297" t="e">
        <f t="shared" si="5"/>
        <v>#DIV/0!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>H18+L18+P18</f>
        <v>0</v>
      </c>
      <c r="E18" s="296">
        <f t="shared" si="1"/>
        <v>0</v>
      </c>
      <c r="F18" s="297" t="e">
        <f>E18/D18*10</f>
        <v>#DIV/0!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/>
      <c r="Q18" s="295"/>
      <c r="R18" s="297" t="e">
        <f t="shared" si="5"/>
        <v>#DIV/0!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>H19+L19+P19</f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347</v>
      </c>
      <c r="E30" s="160">
        <f>SUM(E7:E29)</f>
        <v>1087</v>
      </c>
      <c r="F30" s="246">
        <f t="shared" ref="F30" si="8">E30/D30*10</f>
        <v>31.325648414985594</v>
      </c>
      <c r="G30" s="247">
        <f>SUM(G7:G29)</f>
        <v>8894.4</v>
      </c>
      <c r="H30" s="247">
        <f>SUM(H7:H29)</f>
        <v>0</v>
      </c>
      <c r="I30" s="241">
        <f>SUM(I7:I29)</f>
        <v>0</v>
      </c>
      <c r="J30" s="246" t="e">
        <f t="shared" ref="J30" si="9">I30/H30*10</f>
        <v>#DIV/0!</v>
      </c>
      <c r="K30" s="247">
        <f>SUM(K7:K29)</f>
        <v>2496.4</v>
      </c>
      <c r="L30" s="247">
        <f>SUM(L7:L29)</f>
        <v>347</v>
      </c>
      <c r="M30" s="241">
        <f>SUM(M7:M29)</f>
        <v>1087</v>
      </c>
      <c r="N30" s="246">
        <f t="shared" ref="N30" si="10">M30/L30*10</f>
        <v>31.325648414985594</v>
      </c>
      <c r="O30" s="248">
        <f>SUM(O7:O29)</f>
        <v>2013.8</v>
      </c>
      <c r="P30" s="248">
        <f>SUM(P7:P29)</f>
        <v>0</v>
      </c>
      <c r="Q30" s="249">
        <f>SUM(Q7:Q29)</f>
        <v>0</v>
      </c>
      <c r="R30" s="246" t="e">
        <f t="shared" ref="R30" si="11">Q30/P30*10</f>
        <v>#DIV/0!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3" workbookViewId="0">
      <selection activeCell="I17" sqref="I17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>
      <c r="A2" s="332" t="s">
        <v>114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>
      <c r="A3" s="333" t="s">
        <v>165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ht="15.75">
      <c r="A4" s="2">
        <v>20</v>
      </c>
      <c r="B4" s="3"/>
      <c r="C4" s="213" t="s">
        <v>1</v>
      </c>
      <c r="D4" s="213" t="s">
        <v>2</v>
      </c>
      <c r="E4" s="334" t="s">
        <v>3</v>
      </c>
      <c r="F4" s="335"/>
      <c r="G4" s="70" t="s">
        <v>4</v>
      </c>
      <c r="H4" s="334" t="s">
        <v>5</v>
      </c>
      <c r="I4" s="335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0" t="s">
        <v>12</v>
      </c>
      <c r="F5" s="331"/>
      <c r="G5" s="73" t="s">
        <v>13</v>
      </c>
      <c r="H5" s="330" t="s">
        <v>14</v>
      </c>
      <c r="I5" s="331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36</v>
      </c>
      <c r="E7" s="76">
        <f>уборка1!D7+уборка1!H7+уборка1!P7+уборка1!T7+уборка2!D7+уборка2!H7+уборка2!L7+уборка2!P7+уборка2!T7+уборка2!Z7</f>
        <v>36</v>
      </c>
      <c r="F7" s="312"/>
      <c r="G7" s="80">
        <f t="shared" ref="G7:G31" si="0">E7/C7*100</f>
        <v>4.5627376425855513</v>
      </c>
      <c r="H7" s="80">
        <f>уборка1!E7+уборка1!I7+уборка1!Q7+уборка1!U7+уборка2!E7+уборка2!I7+уборка2!M7+уборка2!Q7+уборка2!U7+уборка2!AA7</f>
        <v>88.6</v>
      </c>
      <c r="I7" s="80"/>
      <c r="J7" s="80">
        <v>24.3</v>
      </c>
      <c r="K7" s="85">
        <f>H7/E7*10</f>
        <v>24.611111111111107</v>
      </c>
      <c r="L7" s="86"/>
      <c r="M7" s="90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2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ref="J8:J31" si="3">I8/F8*10</f>
        <v>#DIV/0!</v>
      </c>
      <c r="K8" s="85" t="e">
        <f t="shared" ref="K8:K31" si="4">H8/E8*10</f>
        <v>#DIV/0!</v>
      </c>
      <c r="L8" s="86"/>
      <c r="M8" s="90"/>
      <c r="N8" s="80" t="e">
        <f t="shared" si="1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2"/>
        <v>0</v>
      </c>
      <c r="E9" s="76">
        <f>уборка1!D9+уборка1!H9+уборка1!P9+уборка1!T9+уборка2!D9+уборка2!H9+уборка2!L9+уборка2!P9+уборка2!T9+уборка2!Z9</f>
        <v>0</v>
      </c>
      <c r="F9" s="133"/>
      <c r="G9" s="80">
        <f t="shared" si="0"/>
        <v>0</v>
      </c>
      <c r="H9" s="80">
        <f>уборка1!E9+уборка1!I9+уборка1!Q9+уборка1!U9+уборка2!E9+уборка2!I9+уборка2!M9+уборка2!Q9+уборка2!U9+уборка2!AA9</f>
        <v>0</v>
      </c>
      <c r="I9" s="80"/>
      <c r="J9" s="80" t="e">
        <f t="shared" si="3"/>
        <v>#DIV/0!</v>
      </c>
      <c r="K9" s="85" t="e">
        <f t="shared" si="4"/>
        <v>#DIV/0!</v>
      </c>
      <c r="L9" s="86"/>
      <c r="M9" s="310"/>
      <c r="N9" s="80" t="e">
        <f t="shared" si="1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2"/>
        <v>265</v>
      </c>
      <c r="E10" s="76">
        <f>уборка1!D10+уборка1!H10+уборка1!P10+уборка1!T10+уборка2!D10+уборка2!H10+уборка2!L10+уборка2!P10+уборка2!T10+уборка2!Z10</f>
        <v>265</v>
      </c>
      <c r="F10" s="80"/>
      <c r="G10" s="80">
        <f t="shared" si="0"/>
        <v>7.027313709891275</v>
      </c>
      <c r="H10" s="80">
        <f>уборка1!E10+уборка1!I10+уборка1!Q10+уборка1!U10+уборка2!E10+уборка2!I10+уборка2!M10+уборка2!Q10+уборка2!U10+уборка2!AA10</f>
        <v>928</v>
      </c>
      <c r="I10" s="80"/>
      <c r="J10" s="80" t="e">
        <f t="shared" si="3"/>
        <v>#DIV/0!</v>
      </c>
      <c r="K10" s="85">
        <f t="shared" si="4"/>
        <v>35.018867924528301</v>
      </c>
      <c r="L10" s="86"/>
      <c r="M10" s="309"/>
      <c r="N10" s="80" t="e">
        <f t="shared" si="1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2"/>
        <v>288</v>
      </c>
      <c r="E11" s="76">
        <f>уборка1!D11+уборка1!H11+уборка1!P11+уборка1!T11+уборка2!D11+уборка2!H11+уборка2!L11+уборка2!P11+уборка2!T11+уборка2!Z11</f>
        <v>288</v>
      </c>
      <c r="F11" s="80"/>
      <c r="G11" s="80">
        <f t="shared" si="0"/>
        <v>5.540592535590612</v>
      </c>
      <c r="H11" s="80">
        <f>уборка1!E11+уборка1!I11+уборка1!Q11+уборка1!U11+уборка2!E11+уборка2!I11+уборка2!M11+уборка2!Q11+уборка2!U11+уборка2!AA11</f>
        <v>1534</v>
      </c>
      <c r="I11" s="80"/>
      <c r="J11" s="80" t="e">
        <f t="shared" si="3"/>
        <v>#DIV/0!</v>
      </c>
      <c r="K11" s="85">
        <f t="shared" si="4"/>
        <v>53.263888888888893</v>
      </c>
      <c r="L11" s="86"/>
      <c r="M11" s="90"/>
      <c r="N11" s="80" t="e">
        <f t="shared" si="1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2"/>
        <v>3628</v>
      </c>
      <c r="E12" s="76">
        <f>уборка1!D12+уборка1!H12+уборка1!P12+уборка1!T12+уборка2!D12+уборка2!H12+уборка2!L12+уборка2!P12+уборка2!T12+уборка2!Z12</f>
        <v>3628</v>
      </c>
      <c r="F12" s="133"/>
      <c r="G12" s="80">
        <f t="shared" si="0"/>
        <v>15.437640951448875</v>
      </c>
      <c r="H12" s="80">
        <f>уборка1!E12+уборка1!I12+уборка1!Q12+уборка1!U12+уборка2!E12+уборка2!I12+уборка2!M12+уборка2!Q12+уборка2!U12+уборка2!AA12</f>
        <v>15145.3</v>
      </c>
      <c r="I12" s="80"/>
      <c r="J12" s="80" t="e">
        <f t="shared" si="3"/>
        <v>#DIV/0!</v>
      </c>
      <c r="K12" s="85">
        <f t="shared" si="4"/>
        <v>41.745589856670335</v>
      </c>
      <c r="L12" s="86"/>
      <c r="M12" s="81"/>
      <c r="N12" s="80" t="e">
        <f t="shared" si="1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2"/>
        <v>0</v>
      </c>
      <c r="E13" s="76">
        <f>уборка1!D13+уборка1!H13+уборка1!P13+уборка1!T13+уборка2!D13+уборка2!H13+уборка2!L13+уборка2!P13+уборка2!T13+уборка2!Z13</f>
        <v>0</v>
      </c>
      <c r="F13" s="80"/>
      <c r="G13" s="80">
        <f t="shared" si="0"/>
        <v>0</v>
      </c>
      <c r="H13" s="80">
        <f>уборка1!E13+уборка1!I13+уборка1!Q13+уборка1!U13+уборка2!E13+уборка2!I13+уборка2!M13+уборка2!Q13+уборка2!U13+уборка2!AA13</f>
        <v>0</v>
      </c>
      <c r="I13" s="80"/>
      <c r="J13" s="80" t="e">
        <f t="shared" si="3"/>
        <v>#DIV/0!</v>
      </c>
      <c r="K13" s="85" t="e">
        <f t="shared" si="4"/>
        <v>#DIV/0!</v>
      </c>
      <c r="L13" s="86"/>
      <c r="M13" s="90"/>
      <c r="N13" s="80" t="e">
        <f t="shared" si="1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2"/>
        <v>0</v>
      </c>
      <c r="E14" s="76">
        <f>уборка1!D14+уборка1!H14+уборка1!P14+уборка1!T14+уборка2!D14+уборка2!H14+уборка2!L14+уборка2!P14+уборка2!T14+уборка2!Z14</f>
        <v>0</v>
      </c>
      <c r="F14" s="80"/>
      <c r="G14" s="80">
        <f t="shared" si="0"/>
        <v>0</v>
      </c>
      <c r="H14" s="80">
        <f>уборка1!E14+уборка1!I14+уборка1!Q14+уборка1!U14+уборка2!E14+уборка2!I14+уборка2!M14+уборка2!Q14+уборка2!U14+уборка2!AA14</f>
        <v>0</v>
      </c>
      <c r="I14" s="80"/>
      <c r="J14" s="80" t="e">
        <f t="shared" si="3"/>
        <v>#DIV/0!</v>
      </c>
      <c r="K14" s="85" t="e">
        <f t="shared" si="4"/>
        <v>#DIV/0!</v>
      </c>
      <c r="L14" s="86"/>
      <c r="M14" s="90"/>
      <c r="N14" s="80" t="e">
        <f t="shared" si="1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2"/>
        <v>0</v>
      </c>
      <c r="E15" s="76">
        <f>уборка1!D15+уборка1!H15+уборка1!P15+уборка1!T15+уборка2!D15+уборка2!H15+уборка2!L15+уборка2!P15+уборка2!T15+уборка2!Z15</f>
        <v>0</v>
      </c>
      <c r="F15" s="80"/>
      <c r="G15" s="80">
        <f t="shared" si="0"/>
        <v>0</v>
      </c>
      <c r="H15" s="80">
        <f>уборка1!E15+уборка1!I15+уборка1!Q15+уборка1!U15+уборка2!E15+уборка2!I15+уборка2!M15+уборка2!Q15+уборка2!U15+уборка2!AA15</f>
        <v>0</v>
      </c>
      <c r="I15" s="80"/>
      <c r="J15" s="80" t="e">
        <f t="shared" si="3"/>
        <v>#DIV/0!</v>
      </c>
      <c r="K15" s="85" t="e">
        <f t="shared" si="4"/>
        <v>#DIV/0!</v>
      </c>
      <c r="L15" s="86"/>
      <c r="M15" s="90"/>
      <c r="N15" s="80" t="e">
        <f t="shared" si="1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2"/>
        <v>952</v>
      </c>
      <c r="E16" s="76">
        <f>уборка1!D16+уборка1!H16+уборка1!P16+уборка1!T16+уборка2!D16+уборка2!H16+уборка2!L16+уборка2!P16+уборка2!T16+уборка2!Z16</f>
        <v>952</v>
      </c>
      <c r="F16" s="76">
        <v>552</v>
      </c>
      <c r="G16" s="80">
        <f t="shared" si="0"/>
        <v>13.042882586655708</v>
      </c>
      <c r="H16" s="80">
        <f>уборка1!E16+уборка1!I16+уборка1!Q16+уборка1!U16+уборка2!E16+уборка2!I16+уборка2!M16+уборка2!Q16+уборка2!U16+уборка2!AA16</f>
        <v>4720.8</v>
      </c>
      <c r="I16" s="80">
        <v>2634.8</v>
      </c>
      <c r="J16" s="80">
        <f t="shared" si="3"/>
        <v>47.731884057971016</v>
      </c>
      <c r="K16" s="85">
        <f t="shared" si="4"/>
        <v>49.588235294117652</v>
      </c>
      <c r="L16" s="86">
        <v>17</v>
      </c>
      <c r="M16" s="90"/>
      <c r="N16" s="80">
        <f t="shared" si="1"/>
        <v>32.470588235294116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2"/>
        <v>75</v>
      </c>
      <c r="E17" s="76">
        <f>уборка1!D17+уборка1!H17+уборка1!P17+уборка1!T17+уборка2!D17+уборка2!H17+уборка2!L17+уборка2!P17+уборка2!T17+уборка2!Z17</f>
        <v>75</v>
      </c>
      <c r="F17" s="88"/>
      <c r="G17" s="80">
        <f t="shared" si="0"/>
        <v>2.1331058020477816</v>
      </c>
      <c r="H17" s="80">
        <f>уборка1!E17+уборка1!I17+уборка1!Q17+уборка1!U17+уборка2!E17+уборка2!I17+уборка2!M17+уборка2!Q17+уборка2!U17+уборка2!AA17</f>
        <v>313.89999999999998</v>
      </c>
      <c r="I17" s="80"/>
      <c r="J17" s="80" t="e">
        <f t="shared" si="3"/>
        <v>#DIV/0!</v>
      </c>
      <c r="K17" s="85">
        <f t="shared" si="4"/>
        <v>41.853333333333332</v>
      </c>
      <c r="L17" s="86"/>
      <c r="M17" s="90"/>
      <c r="N17" s="80" t="e">
        <f t="shared" si="1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2"/>
        <v>0</v>
      </c>
      <c r="E18" s="76">
        <f>уборка1!D18+уборка1!H18+уборка1!P18+уборка1!T18+уборка2!D18+уборка2!H18+уборка2!L18+уборка2!P18+уборка2!T18+уборка2!Z18</f>
        <v>0</v>
      </c>
      <c r="F18" s="80"/>
      <c r="G18" s="80">
        <f t="shared" si="0"/>
        <v>0</v>
      </c>
      <c r="H18" s="80">
        <f>уборка1!E18+уборка1!I18+уборка1!Q18+уборка1!U18+уборка2!E18+уборка2!I18+уборка2!M18+уборка2!Q18+уборка2!U18+уборка2!AA18</f>
        <v>0</v>
      </c>
      <c r="I18" s="80"/>
      <c r="J18" s="80" t="e">
        <f t="shared" si="3"/>
        <v>#DIV/0!</v>
      </c>
      <c r="K18" s="85" t="e">
        <f t="shared" si="4"/>
        <v>#DIV/0!</v>
      </c>
      <c r="L18" s="308"/>
      <c r="M18" s="90"/>
      <c r="N18" s="80" t="e">
        <f t="shared" si="1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2"/>
        <v>0</v>
      </c>
      <c r="E19" s="76">
        <f>уборка1!D19+уборка1!H19+уборка1!P19+уборка1!T19+уборка2!D19+уборка2!H19+уборка2!L19+уборка2!P19+уборка2!T19+уборка2!Z19</f>
        <v>0</v>
      </c>
      <c r="F19" s="80"/>
      <c r="G19" s="80">
        <f t="shared" si="0"/>
        <v>0</v>
      </c>
      <c r="H19" s="80">
        <f>уборка1!E19+уборка1!I19+уборка1!Q19+уборка1!U19+уборка2!E19+уборка2!I19+уборка2!M19+уборка2!Q19+уборка2!U19+уборка2!AA19</f>
        <v>0</v>
      </c>
      <c r="I19" s="80"/>
      <c r="J19" s="80" t="e">
        <f t="shared" si="3"/>
        <v>#DIV/0!</v>
      </c>
      <c r="K19" s="85" t="e">
        <f t="shared" si="4"/>
        <v>#DIV/0!</v>
      </c>
      <c r="L19" s="308"/>
      <c r="M19" s="90"/>
      <c r="N19" s="80" t="e">
        <f t="shared" si="1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2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3"/>
        <v>#DIV/0!</v>
      </c>
      <c r="K20" s="85" t="e">
        <f t="shared" si="4"/>
        <v>#DIV/0!</v>
      </c>
      <c r="L20" s="308"/>
      <c r="M20" s="90"/>
      <c r="N20" s="80" t="e">
        <f t="shared" si="1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2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3"/>
        <v>#DIV/0!</v>
      </c>
      <c r="K21" s="85" t="e">
        <f t="shared" si="4"/>
        <v>#DIV/0!</v>
      </c>
      <c r="L21" s="308"/>
      <c r="M21" s="90"/>
      <c r="N21" s="80" t="e">
        <f t="shared" si="1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2"/>
        <v>0</v>
      </c>
      <c r="E22" s="76">
        <f>уборка1!D22+уборка1!H22+уборка1!P22+уборка1!T22+уборка2!D22+уборка2!H22+уборка2!L22+уборка2!P22+уборка2!T22+уборка2!Z22</f>
        <v>0</v>
      </c>
      <c r="F22" s="80"/>
      <c r="G22" s="80">
        <f t="shared" si="0"/>
        <v>0</v>
      </c>
      <c r="H22" s="80">
        <f>уборка1!E22+уборка1!I22+уборка1!Q22+уборка1!U22+уборка2!E22+уборка2!I22+уборка2!M22+уборка2!Q22+уборка2!U22+уборка2!AA22</f>
        <v>0</v>
      </c>
      <c r="I22" s="80"/>
      <c r="J22" s="80" t="e">
        <f t="shared" si="3"/>
        <v>#DIV/0!</v>
      </c>
      <c r="K22" s="85" t="e">
        <f t="shared" si="4"/>
        <v>#DIV/0!</v>
      </c>
      <c r="L22" s="86"/>
      <c r="M22" s="90"/>
      <c r="N22" s="80" t="e">
        <f t="shared" si="1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2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3"/>
        <v>#DIV/0!</v>
      </c>
      <c r="K23" s="85" t="e">
        <f t="shared" si="4"/>
        <v>#DIV/0!</v>
      </c>
      <c r="L23" s="86"/>
      <c r="M23" s="90"/>
      <c r="N23" s="80" t="e">
        <f t="shared" si="1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2"/>
        <v>0</v>
      </c>
      <c r="E24" s="76">
        <f>уборка1!D24+уборка1!H24+уборка1!P24+уборка1!T24+уборка2!D24+уборка2!H24+уборка2!L24+уборка2!P24+уборка2!T24+уборка2!Z24</f>
        <v>0</v>
      </c>
      <c r="F24" s="80"/>
      <c r="G24" s="80">
        <f t="shared" si="0"/>
        <v>0</v>
      </c>
      <c r="H24" s="80">
        <f>уборка1!E24+уборка1!I24+уборка1!Q24+уборка1!U24+уборка2!E24+уборка2!I24+уборка2!M24+уборка2!Q24+уборка2!U24+уборка2!AA24</f>
        <v>0</v>
      </c>
      <c r="I24" s="80"/>
      <c r="J24" s="80" t="e">
        <f t="shared" si="3"/>
        <v>#DIV/0!</v>
      </c>
      <c r="K24" s="85" t="e">
        <f t="shared" si="4"/>
        <v>#DIV/0!</v>
      </c>
      <c r="L24" s="86"/>
      <c r="M24" s="90"/>
      <c r="N24" s="80" t="e">
        <f t="shared" si="1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2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3"/>
        <v>#DIV/0!</v>
      </c>
      <c r="K25" s="85" t="e">
        <f t="shared" si="4"/>
        <v>#DIV/0!</v>
      </c>
      <c r="L25" s="86"/>
      <c r="M25" s="90"/>
      <c r="N25" s="80" t="e">
        <f t="shared" si="1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2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3"/>
        <v>#DIV/0!</v>
      </c>
      <c r="K26" s="85" t="e">
        <f t="shared" si="4"/>
        <v>#DIV/0!</v>
      </c>
      <c r="L26" s="313"/>
      <c r="M26" s="314"/>
      <c r="N26" s="80" t="e">
        <f t="shared" si="1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2"/>
        <v>5244</v>
      </c>
      <c r="E27" s="76">
        <f>уборка1!D27+уборка1!H27+уборка1!P27+уборка1!T27+уборка2!D27+уборка2!H27+уборка2!L27+уборка2!P27+уборка2!T27+уборка2!Z27</f>
        <v>5244</v>
      </c>
      <c r="F27" s="88">
        <f>SUM(F7:F26)</f>
        <v>552</v>
      </c>
      <c r="G27" s="80">
        <f t="shared" si="0"/>
        <v>5.4465444614698013</v>
      </c>
      <c r="H27" s="80">
        <f>уборка1!E27+уборка1!I27+уборка1!Q27+уборка1!U27+уборка2!E27+уборка2!I27+уборка2!M27+уборка2!Q27+уборка2!U27+уборка2!AA27</f>
        <v>22730.600000000002</v>
      </c>
      <c r="I27" s="88">
        <f>SUM(I7:I26)</f>
        <v>2634.8</v>
      </c>
      <c r="J27" s="80">
        <f t="shared" si="3"/>
        <v>47.731884057971016</v>
      </c>
      <c r="K27" s="85">
        <f t="shared" si="4"/>
        <v>43.345919145690317</v>
      </c>
      <c r="L27" s="89">
        <f>SUM(L7:L26)</f>
        <v>17</v>
      </c>
      <c r="M27" s="90"/>
      <c r="N27" s="80">
        <f t="shared" si="1"/>
        <v>32.470588235294116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2"/>
        <v>420</v>
      </c>
      <c r="E28" s="76">
        <f>уборка1!D28+уборка1!H28+уборка1!P28+уборка1!T28+уборка2!D28+уборка2!H28+уборка2!L28+уборка2!P28+уборка2!T28+уборка2!Z28</f>
        <v>420</v>
      </c>
      <c r="F28" s="88"/>
      <c r="G28" s="80">
        <f t="shared" si="0"/>
        <v>1.7062766605728215</v>
      </c>
      <c r="H28" s="80">
        <f>уборка1!E28+уборка1!I28+уборка1!Q28+уборка1!U28+уборка2!E28+уборка2!I28+уборка2!M28+уборка2!Q28+уборка2!U28+уборка2!AA28</f>
        <v>1306</v>
      </c>
      <c r="I28" s="80"/>
      <c r="J28" s="80" t="e">
        <f t="shared" si="3"/>
        <v>#DIV/0!</v>
      </c>
      <c r="K28" s="85">
        <f t="shared" si="4"/>
        <v>31.095238095238095</v>
      </c>
      <c r="L28" s="89"/>
      <c r="M28" s="90">
        <v>1714</v>
      </c>
      <c r="N28" s="80" t="e">
        <f t="shared" si="1"/>
        <v>#DIV/0!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2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3"/>
        <v>#DIV/0!</v>
      </c>
      <c r="K29" s="85">
        <f t="shared" si="4"/>
        <v>47.429487179487175</v>
      </c>
      <c r="L29" s="313"/>
      <c r="M29" s="314"/>
      <c r="N29" s="80" t="e">
        <f t="shared" si="1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2"/>
        <v>5976</v>
      </c>
      <c r="E30" s="76">
        <f>уборка1!D30+уборка1!H30+уборка1!P30+уборка1!T30+уборка2!D30+уборка2!H30+уборка2!L30+уборка2!P30+уборка2!T30+уборка2!Z30</f>
        <v>5976</v>
      </c>
      <c r="F30" s="80">
        <f>SUM(F27:F29)</f>
        <v>552</v>
      </c>
      <c r="G30" s="80">
        <f t="shared" si="0"/>
        <v>4.9078855743232177</v>
      </c>
      <c r="H30" s="80">
        <f>уборка1!E30+уборка1!I30+уборка1!Q30+уборка1!U30+уборка2!E30+уборка2!I30+уборка2!M30+уборка2!Q30+уборка2!U30+уборка2!AA30</f>
        <v>25516.400000000001</v>
      </c>
      <c r="I30" s="80">
        <f>SUM(I27:I29)</f>
        <v>2634.8</v>
      </c>
      <c r="J30" s="80">
        <f t="shared" si="3"/>
        <v>47.731884057971016</v>
      </c>
      <c r="K30" s="85">
        <f t="shared" si="4"/>
        <v>42.698125836680056</v>
      </c>
      <c r="L30" s="86">
        <f>SUM(L27:L29)</f>
        <v>17</v>
      </c>
      <c r="M30" s="90"/>
      <c r="N30" s="80">
        <f t="shared" si="1"/>
        <v>32.470588235294116</v>
      </c>
    </row>
    <row r="31" spans="1:14">
      <c r="A31" s="195">
        <v>25</v>
      </c>
      <c r="B31" s="10">
        <v>2020</v>
      </c>
      <c r="C31" s="78">
        <f>уборка1!C31+уборка1!G31+уборка1!O31+уборка1!S31+уборка2!C31+уборка2!G31+уборка2!K31+уборка2!O31+уборка2!S31+уборка2!Y31</f>
        <v>103294</v>
      </c>
      <c r="D31" s="75">
        <f t="shared" si="2"/>
        <v>35856</v>
      </c>
      <c r="E31" s="76">
        <f>уборка1!D31+уборка1!H31+уборка1!P31+уборка1!T31+уборка2!D31+уборка2!H31+уборка2!L31+уборка2!P31+уборка2!T31+уборка2!Z31</f>
        <v>35856</v>
      </c>
      <c r="F31" s="80">
        <v>6916</v>
      </c>
      <c r="G31" s="80">
        <f t="shared" si="0"/>
        <v>34.712568009758556</v>
      </c>
      <c r="H31" s="80">
        <f>уборка1!E31+уборка1!I31+уборка1!Q31+уборка1!U31+уборка2!E31+уборка2!I31+уборка2!M31+уборка2!Q31+уборка2!U31+уборка2!AA31</f>
        <v>61408</v>
      </c>
      <c r="I31" s="315">
        <v>11960</v>
      </c>
      <c r="J31" s="80">
        <f t="shared" si="3"/>
        <v>17.293233082706767</v>
      </c>
      <c r="K31" s="85">
        <f t="shared" si="4"/>
        <v>17.126282909415441</v>
      </c>
      <c r="L31" s="315">
        <v>237</v>
      </c>
      <c r="M31" s="315"/>
      <c r="N31" s="80">
        <f t="shared" si="1"/>
        <v>29.18143459915612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view="pageLayout" workbookViewId="0">
      <selection activeCell="R16" sqref="R16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2" ht="15.75" customHeight="1">
      <c r="A2" s="322" t="s">
        <v>115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2" ht="14.25" customHeight="1">
      <c r="A3" s="336" t="s">
        <v>165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</row>
    <row r="4" spans="1:22">
      <c r="A4" s="2"/>
      <c r="B4" s="12"/>
      <c r="C4" s="98" t="s">
        <v>43</v>
      </c>
      <c r="D4" s="324" t="s">
        <v>44</v>
      </c>
      <c r="E4" s="325"/>
      <c r="F4" s="326"/>
      <c r="G4" s="92" t="s">
        <v>43</v>
      </c>
      <c r="H4" s="327" t="s">
        <v>99</v>
      </c>
      <c r="I4" s="328"/>
      <c r="J4" s="329"/>
      <c r="K4" s="99" t="s">
        <v>43</v>
      </c>
      <c r="L4" s="327" t="s">
        <v>101</v>
      </c>
      <c r="M4" s="328"/>
      <c r="N4" s="329"/>
      <c r="O4" s="100" t="s">
        <v>43</v>
      </c>
      <c r="P4" s="319" t="s">
        <v>102</v>
      </c>
      <c r="Q4" s="320"/>
      <c r="R4" s="321"/>
      <c r="S4" s="101" t="s">
        <v>43</v>
      </c>
      <c r="T4" s="324" t="s">
        <v>45</v>
      </c>
      <c r="U4" s="325"/>
      <c r="V4" s="326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36</v>
      </c>
      <c r="E7" s="133">
        <v>88.6</v>
      </c>
      <c r="F7" s="148">
        <f>E7/D7*10</f>
        <v>24.611111111111107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130"/>
      <c r="E9" s="131"/>
      <c r="F9" s="148" t="e">
        <f t="shared" ref="F9:F31" si="4">E9/D9*10</f>
        <v>#DIV/0!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82"/>
      <c r="E10" s="135"/>
      <c r="F10" s="148" t="e">
        <f t="shared" si="4"/>
        <v>#DIV/0!</v>
      </c>
      <c r="G10" s="75">
        <v>409</v>
      </c>
      <c r="H10" s="75">
        <v>265</v>
      </c>
      <c r="I10" s="165">
        <v>928</v>
      </c>
      <c r="J10" s="148">
        <f t="shared" si="1"/>
        <v>35.018867924528301</v>
      </c>
      <c r="K10" s="78"/>
      <c r="L10" s="78"/>
      <c r="M10" s="137"/>
      <c r="N10" s="129" t="e">
        <f t="shared" si="2"/>
        <v>#DIV/0!</v>
      </c>
      <c r="O10" s="76">
        <v>794</v>
      </c>
      <c r="P10" s="76"/>
      <c r="Q10" s="76"/>
      <c r="R10" s="133" t="e">
        <f t="shared" si="0"/>
        <v>#DIV/0!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82"/>
      <c r="E11" s="135"/>
      <c r="F11" s="148" t="e">
        <f t="shared" si="4"/>
        <v>#DIV/0!</v>
      </c>
      <c r="G11" s="73">
        <v>288</v>
      </c>
      <c r="H11" s="73">
        <v>288</v>
      </c>
      <c r="I11" s="124">
        <v>1534</v>
      </c>
      <c r="J11" s="127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/>
      <c r="Q11" s="76"/>
      <c r="R11" s="133" t="e">
        <f t="shared" si="0"/>
        <v>#DIV/0!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1629</v>
      </c>
      <c r="E12" s="268">
        <v>6156</v>
      </c>
      <c r="F12" s="148">
        <f t="shared" si="4"/>
        <v>37.790055248618785</v>
      </c>
      <c r="G12" s="76">
        <v>1991</v>
      </c>
      <c r="H12" s="76">
        <v>1921</v>
      </c>
      <c r="I12" s="128">
        <v>8668.7999999999993</v>
      </c>
      <c r="J12" s="127">
        <f t="shared" si="1"/>
        <v>45.126496616345648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78</v>
      </c>
      <c r="Q12" s="76">
        <v>320.5</v>
      </c>
      <c r="R12" s="133">
        <f t="shared" si="0"/>
        <v>41.089743589743584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82"/>
      <c r="E13" s="135"/>
      <c r="F13" s="148" t="e">
        <f t="shared" si="4"/>
        <v>#DIV/0!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82"/>
      <c r="E14" s="139"/>
      <c r="F14" s="148" t="e">
        <f t="shared" si="4"/>
        <v>#DIV/0!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/>
      <c r="Q14" s="133"/>
      <c r="R14" s="133" t="e">
        <f t="shared" si="0"/>
        <v>#DIV/0!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82"/>
      <c r="E15" s="135"/>
      <c r="F15" s="148" t="e">
        <f t="shared" si="4"/>
        <v>#DIV/0!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82"/>
      <c r="E16" s="135"/>
      <c r="F16" s="148" t="e">
        <f t="shared" si="4"/>
        <v>#DIV/0!</v>
      </c>
      <c r="G16" s="76">
        <v>1183</v>
      </c>
      <c r="H16" s="76">
        <v>678</v>
      </c>
      <c r="I16" s="128">
        <v>3690.6</v>
      </c>
      <c r="J16" s="148">
        <f t="shared" si="1"/>
        <v>54.43362831858407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274</v>
      </c>
      <c r="Q16" s="76">
        <v>1030.2</v>
      </c>
      <c r="R16" s="133">
        <f t="shared" si="0"/>
        <v>37.598540145985403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14</v>
      </c>
      <c r="Q17" s="76">
        <v>48</v>
      </c>
      <c r="R17" s="133">
        <f t="shared" si="0"/>
        <v>34.285714285714285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82"/>
      <c r="E18" s="135"/>
      <c r="F18" s="148" t="e">
        <f t="shared" si="4"/>
        <v>#DIV/0!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/>
      <c r="Q18" s="76"/>
      <c r="R18" s="133" t="e">
        <f t="shared" si="0"/>
        <v>#DIV/0!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82"/>
      <c r="E19" s="139"/>
      <c r="F19" s="148" t="e">
        <f t="shared" si="4"/>
        <v>#DIV/0!</v>
      </c>
      <c r="G19" s="73">
        <v>613</v>
      </c>
      <c r="H19" s="138"/>
      <c r="I19" s="126"/>
      <c r="J19" s="141" t="e">
        <f t="shared" si="1"/>
        <v>#DIV/0!</v>
      </c>
      <c r="K19" s="138">
        <v>40</v>
      </c>
      <c r="L19" s="138"/>
      <c r="M19" s="126"/>
      <c r="N19" s="129" t="e">
        <f t="shared" si="2"/>
        <v>#DIV/0!</v>
      </c>
      <c r="O19" s="76">
        <v>571</v>
      </c>
      <c r="P19" s="76"/>
      <c r="Q19" s="76"/>
      <c r="R19" s="133" t="e">
        <f t="shared" si="0"/>
        <v>#DIV/0!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82"/>
      <c r="E22" s="135"/>
      <c r="F22" s="148" t="e">
        <f t="shared" si="4"/>
        <v>#DIV/0!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/>
      <c r="I24" s="127"/>
      <c r="J24" s="141" t="e">
        <f t="shared" si="1"/>
        <v>#DIV/0!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1726</v>
      </c>
      <c r="E27" s="316">
        <f>SUM(E7:E26)</f>
        <v>6510.5</v>
      </c>
      <c r="F27" s="148">
        <f t="shared" si="4"/>
        <v>37.720162224797221</v>
      </c>
      <c r="G27" s="76">
        <f>SUM(G7:G26)</f>
        <v>7564.79</v>
      </c>
      <c r="H27" s="156">
        <f>SUM(H7:H26)</f>
        <v>3152</v>
      </c>
      <c r="I27" s="133">
        <f>SUM(I7:I26)</f>
        <v>14821.4</v>
      </c>
      <c r="J27" s="142">
        <f t="shared" si="1"/>
        <v>47.022208121827411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366</v>
      </c>
      <c r="Q27" s="157">
        <f>SUM(Q7:Q26)</f>
        <v>1398.7</v>
      </c>
      <c r="R27" s="133">
        <f t="shared" si="0"/>
        <v>38.215846994535518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/>
      <c r="E28" s="155"/>
      <c r="F28" s="148" t="e">
        <f t="shared" si="4"/>
        <v>#DIV/0!</v>
      </c>
      <c r="G28" s="76">
        <v>3400</v>
      </c>
      <c r="H28" s="76">
        <v>420</v>
      </c>
      <c r="I28" s="147">
        <v>1306</v>
      </c>
      <c r="J28" s="142">
        <f t="shared" si="1"/>
        <v>31.095238095238095</v>
      </c>
      <c r="K28" s="156"/>
      <c r="L28" s="76"/>
      <c r="M28" s="147"/>
      <c r="N28" s="142" t="e">
        <f t="shared" si="2"/>
        <v>#DIV/0!</v>
      </c>
      <c r="O28" s="156">
        <v>3159</v>
      </c>
      <c r="P28" s="76"/>
      <c r="Q28" s="157"/>
      <c r="R28" s="133" t="e">
        <f t="shared" si="0"/>
        <v>#DIV/0!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1913</v>
      </c>
      <c r="E30" s="217">
        <f>SUM(E27:E29)</f>
        <v>7381.5</v>
      </c>
      <c r="F30" s="148">
        <f t="shared" si="4"/>
        <v>38.585990590695246</v>
      </c>
      <c r="G30" s="156">
        <f>SUM(G27:G29)</f>
        <v>11089.79</v>
      </c>
      <c r="H30" s="156">
        <f>SUM(H27:H29)</f>
        <v>3697</v>
      </c>
      <c r="I30" s="133">
        <f>SUM(I27:I29)</f>
        <v>16736.2</v>
      </c>
      <c r="J30" s="142">
        <f t="shared" si="1"/>
        <v>45.26967811739248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366</v>
      </c>
      <c r="Q30" s="157">
        <f>SUM(Q27:Q29)</f>
        <v>1398.7</v>
      </c>
      <c r="R30" s="133">
        <f t="shared" si="0"/>
        <v>38.215846994535518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19855</v>
      </c>
      <c r="E31" s="163">
        <v>31639</v>
      </c>
      <c r="F31" s="148">
        <f t="shared" si="4"/>
        <v>15.935028959959707</v>
      </c>
      <c r="G31" s="88">
        <v>6454</v>
      </c>
      <c r="H31" s="75">
        <v>6014</v>
      </c>
      <c r="I31" s="164">
        <v>13617</v>
      </c>
      <c r="J31" s="142">
        <f t="shared" si="1"/>
        <v>22.64216827402727</v>
      </c>
      <c r="K31" s="88"/>
      <c r="L31" s="88"/>
      <c r="M31" s="165"/>
      <c r="N31" s="142" t="e">
        <f t="shared" si="2"/>
        <v>#DIV/0!</v>
      </c>
      <c r="O31" s="156">
        <v>15847</v>
      </c>
      <c r="P31" s="76">
        <v>9805</v>
      </c>
      <c r="Q31" s="157">
        <v>15781</v>
      </c>
      <c r="R31" s="133">
        <f t="shared" si="0"/>
        <v>16.09484956654768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T10" workbookViewId="0">
      <selection activeCell="AH28" sqref="AH28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44" ht="15.75">
      <c r="A2" s="338" t="s">
        <v>115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44" ht="20.25">
      <c r="A3" s="339" t="s">
        <v>165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44">
      <c r="A4" s="2"/>
      <c r="B4" s="12"/>
      <c r="C4" s="98" t="s">
        <v>43</v>
      </c>
      <c r="D4" s="324" t="s">
        <v>109</v>
      </c>
      <c r="E4" s="325"/>
      <c r="F4" s="326"/>
      <c r="G4" s="92" t="s">
        <v>43</v>
      </c>
      <c r="H4" s="327" t="s">
        <v>112</v>
      </c>
      <c r="I4" s="328"/>
      <c r="J4" s="329"/>
      <c r="K4" s="99" t="s">
        <v>43</v>
      </c>
      <c r="L4" s="327" t="s">
        <v>97</v>
      </c>
      <c r="M4" s="328"/>
      <c r="N4" s="329"/>
      <c r="O4" s="100" t="s">
        <v>43</v>
      </c>
      <c r="P4" s="319" t="s">
        <v>111</v>
      </c>
      <c r="Q4" s="320"/>
      <c r="R4" s="321"/>
      <c r="S4" s="100" t="s">
        <v>43</v>
      </c>
      <c r="T4" s="319" t="s">
        <v>113</v>
      </c>
      <c r="U4" s="320"/>
      <c r="V4" s="321"/>
      <c r="W4" s="2"/>
      <c r="X4" s="12"/>
      <c r="Y4" s="92" t="s">
        <v>43</v>
      </c>
      <c r="Z4" s="324" t="s">
        <v>110</v>
      </c>
      <c r="AA4" s="325"/>
      <c r="AB4" s="326"/>
      <c r="AC4" s="92" t="s">
        <v>43</v>
      </c>
      <c r="AD4" s="327" t="s">
        <v>128</v>
      </c>
      <c r="AE4" s="328"/>
      <c r="AF4" s="329"/>
      <c r="AG4" s="92" t="s">
        <v>43</v>
      </c>
      <c r="AH4" s="327" t="s">
        <v>149</v>
      </c>
      <c r="AI4" s="328"/>
      <c r="AJ4" s="329"/>
      <c r="AK4" s="92" t="s">
        <v>43</v>
      </c>
      <c r="AL4" s="327" t="s">
        <v>150</v>
      </c>
      <c r="AM4" s="328"/>
      <c r="AN4" s="329"/>
      <c r="AO4" s="92" t="s">
        <v>43</v>
      </c>
      <c r="AP4" s="327" t="s">
        <v>153</v>
      </c>
      <c r="AQ4" s="328"/>
      <c r="AR4" s="329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/>
      <c r="I12" s="219"/>
      <c r="J12" s="125" t="e">
        <f t="shared" si="3"/>
        <v>#DIV/0!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0</v>
      </c>
      <c r="I27" s="209">
        <f>SUM(I7:I21)</f>
        <v>0</v>
      </c>
      <c r="J27" s="129" t="e">
        <f t="shared" si="3"/>
        <v>#DIV/0!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142</v>
      </c>
      <c r="AE28" s="218">
        <v>142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0</v>
      </c>
      <c r="I30" s="209">
        <f>SUM(I27:I29)</f>
        <v>0</v>
      </c>
      <c r="J30" s="129" t="e">
        <f t="shared" si="3"/>
        <v>#DIV/0!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142</v>
      </c>
      <c r="AE30" s="209">
        <f>SUM(AE27:AE29)</f>
        <v>142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/>
      <c r="D31" s="226"/>
      <c r="E31" s="232"/>
      <c r="F31" s="122" t="e">
        <f t="shared" si="2"/>
        <v>#DIV/0!</v>
      </c>
      <c r="G31" s="215">
        <v>112</v>
      </c>
      <c r="H31" s="78">
        <v>62</v>
      </c>
      <c r="I31" s="216">
        <v>116</v>
      </c>
      <c r="J31" s="129">
        <f t="shared" si="3"/>
        <v>18.709677419354836</v>
      </c>
      <c r="K31" s="88"/>
      <c r="L31" s="88"/>
      <c r="M31" s="165"/>
      <c r="N31" s="142" t="e">
        <f t="shared" si="4"/>
        <v>#DIV/0!</v>
      </c>
      <c r="O31" s="156"/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2806</v>
      </c>
      <c r="AD31" s="225">
        <v>1597</v>
      </c>
      <c r="AE31" s="216">
        <v>1746</v>
      </c>
      <c r="AF31" s="129">
        <f t="shared" si="6"/>
        <v>10.932999373825925</v>
      </c>
      <c r="AG31" s="88"/>
      <c r="AH31" s="75"/>
      <c r="AI31" s="208"/>
      <c r="AJ31" s="142" t="e">
        <f t="shared" si="7"/>
        <v>#DIV/0!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44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1:15" ht="18.75">
      <c r="A3" s="345" t="s">
        <v>116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5" ht="20.25">
      <c r="A4" s="346" t="s">
        <v>164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5.75">
      <c r="A5" s="19"/>
      <c r="B5" s="3"/>
      <c r="C5" s="347" t="s">
        <v>55</v>
      </c>
      <c r="D5" s="348"/>
      <c r="E5" s="349" t="s">
        <v>56</v>
      </c>
      <c r="F5" s="350"/>
      <c r="G5" s="349" t="s">
        <v>57</v>
      </c>
      <c r="H5" s="350"/>
      <c r="I5" s="20" t="s">
        <v>152</v>
      </c>
      <c r="J5" s="349" t="s">
        <v>58</v>
      </c>
      <c r="K5" s="350"/>
      <c r="L5" s="349" t="s">
        <v>59</v>
      </c>
      <c r="M5" s="350"/>
      <c r="N5" s="349" t="s">
        <v>60</v>
      </c>
      <c r="O5" s="350"/>
    </row>
    <row r="6" spans="1:15" ht="15" customHeight="1">
      <c r="A6" s="21" t="s">
        <v>61</v>
      </c>
      <c r="B6" s="22" t="s">
        <v>10</v>
      </c>
      <c r="C6" s="340"/>
      <c r="D6" s="341"/>
      <c r="E6" s="342" t="s">
        <v>62</v>
      </c>
      <c r="F6" s="343"/>
      <c r="G6" s="342" t="s">
        <v>63</v>
      </c>
      <c r="H6" s="343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61.32</v>
      </c>
      <c r="D19" s="38">
        <f>M19*365/100</f>
        <v>63.509999999999991</v>
      </c>
      <c r="E19" s="38">
        <f>C19*J19/100</f>
        <v>60.093599999999995</v>
      </c>
      <c r="F19" s="38">
        <f>D19*K19/100</f>
        <v>62.239799999999995</v>
      </c>
      <c r="G19" s="38">
        <f>E19*N19/3.4</f>
        <v>65.395976470588238</v>
      </c>
      <c r="H19" s="38">
        <f>F19*O19/3.4</f>
        <v>73.223294117647058</v>
      </c>
      <c r="I19" s="39">
        <f>G19-H19</f>
        <v>-7.8273176470588197</v>
      </c>
      <c r="J19" s="40">
        <v>98</v>
      </c>
      <c r="K19" s="40">
        <v>98</v>
      </c>
      <c r="L19" s="38">
        <v>16.8</v>
      </c>
      <c r="M19" s="38">
        <v>17.399999999999999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178.92</v>
      </c>
      <c r="D20" s="41">
        <f>M20*608/100</f>
        <v>134.976</v>
      </c>
      <c r="E20" s="41">
        <f>C20*J20/100</f>
        <v>175.3416</v>
      </c>
      <c r="F20" s="41">
        <f>D20*K20/100</f>
        <v>130.92672000000002</v>
      </c>
      <c r="G20" s="41">
        <f>E20*N20/3.4</f>
        <v>175.3416</v>
      </c>
      <c r="H20" s="41">
        <f>F20*O20/3.4</f>
        <v>134.77750588235295</v>
      </c>
      <c r="I20" s="42">
        <f>G20-H20</f>
        <v>40.564094117647045</v>
      </c>
      <c r="J20" s="43">
        <v>98</v>
      </c>
      <c r="K20" s="43">
        <v>97</v>
      </c>
      <c r="L20" s="41">
        <v>25.2</v>
      </c>
      <c r="M20" s="41">
        <v>22.2</v>
      </c>
      <c r="N20" s="41">
        <v>3.4</v>
      </c>
      <c r="O20" s="44">
        <v>3.5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240.23999999999998</v>
      </c>
      <c r="D24" s="47">
        <f t="shared" si="0"/>
        <v>198.48599999999999</v>
      </c>
      <c r="E24" s="47">
        <f t="shared" si="0"/>
        <v>235.43520000000001</v>
      </c>
      <c r="F24" s="47">
        <f t="shared" si="0"/>
        <v>193.16652000000002</v>
      </c>
      <c r="G24" s="47">
        <f>SUM(G19:G23)</f>
        <v>240.73757647058824</v>
      </c>
      <c r="H24" s="47">
        <f t="shared" si="0"/>
        <v>208.00080000000003</v>
      </c>
      <c r="I24" s="47">
        <f>G24-H24</f>
        <v>32.736776470588211</v>
      </c>
      <c r="J24" s="45">
        <f>E24/C24*100</f>
        <v>98.000000000000014</v>
      </c>
      <c r="K24" s="45">
        <f>F24/D24*100</f>
        <v>97.319972189474342</v>
      </c>
      <c r="L24" s="47">
        <f>C24/1075*100</f>
        <v>22.347906976744184</v>
      </c>
      <c r="M24" s="47">
        <f>D24/973*100</f>
        <v>20.399383350462486</v>
      </c>
      <c r="N24" s="47">
        <f>G24*3.4/E24</f>
        <v>3.4765734265734265</v>
      </c>
      <c r="O24" s="47">
        <f>H24*3.4/F24</f>
        <v>3.661104004979745</v>
      </c>
    </row>
    <row r="25" spans="1:16">
      <c r="C25" s="11"/>
      <c r="I25" s="48">
        <f>G24-H24</f>
        <v>32.736776470588211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34" sqref="H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55" t="s">
        <v>163</v>
      </c>
      <c r="C3" s="356"/>
      <c r="D3" s="356"/>
      <c r="E3" s="356"/>
      <c r="F3" s="356"/>
      <c r="G3" s="356"/>
      <c r="H3" s="356"/>
      <c r="I3" s="356"/>
      <c r="J3" s="356"/>
      <c r="K3" s="356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53" t="s">
        <v>67</v>
      </c>
      <c r="D5" s="354"/>
      <c r="E5" s="353" t="s">
        <v>68</v>
      </c>
      <c r="F5" s="354"/>
      <c r="G5" s="351" t="s">
        <v>122</v>
      </c>
      <c r="H5" s="352"/>
      <c r="I5" s="353" t="s">
        <v>78</v>
      </c>
      <c r="J5" s="354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143</v>
      </c>
      <c r="H19" s="199">
        <v>893.8</v>
      </c>
      <c r="I19" s="233"/>
      <c r="J19" s="233"/>
      <c r="K19" s="17"/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143</v>
      </c>
      <c r="H30" s="199">
        <f t="shared" si="0"/>
        <v>893.8</v>
      </c>
      <c r="I30" s="199">
        <f t="shared" si="0"/>
        <v>0</v>
      </c>
      <c r="J30" s="199">
        <f t="shared" si="0"/>
        <v>0</v>
      </c>
      <c r="K30" s="194">
        <f>SUM(K7:K29)</f>
        <v>0</v>
      </c>
    </row>
    <row r="31" spans="1:11">
      <c r="A31" s="27">
        <v>26</v>
      </c>
      <c r="B31" s="204" t="s">
        <v>40</v>
      </c>
      <c r="C31" s="198">
        <v>110</v>
      </c>
      <c r="D31" s="199">
        <v>600</v>
      </c>
      <c r="E31" s="199">
        <v>65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794</v>
      </c>
      <c r="D33" s="199">
        <f t="shared" ref="D33:J33" si="1">SUM(D30:D32)</f>
        <v>2339.6999999999998</v>
      </c>
      <c r="E33" s="199">
        <f t="shared" si="1"/>
        <v>875</v>
      </c>
      <c r="F33" s="199">
        <f t="shared" si="1"/>
        <v>8023.4</v>
      </c>
      <c r="G33" s="199">
        <f t="shared" si="1"/>
        <v>143</v>
      </c>
      <c r="H33" s="199">
        <f t="shared" si="1"/>
        <v>893.8</v>
      </c>
      <c r="I33" s="199">
        <f t="shared" si="1"/>
        <v>0</v>
      </c>
      <c r="J33" s="199">
        <f t="shared" si="1"/>
        <v>0</v>
      </c>
      <c r="K33" s="17">
        <f>SUM(K30:K32)</f>
        <v>0</v>
      </c>
    </row>
    <row r="34" spans="1:11">
      <c r="A34" s="27">
        <v>29</v>
      </c>
      <c r="B34" s="207">
        <v>2020</v>
      </c>
      <c r="C34" s="198">
        <v>897</v>
      </c>
      <c r="D34" s="199">
        <v>744</v>
      </c>
      <c r="E34" s="199">
        <v>608</v>
      </c>
      <c r="F34" s="199">
        <v>3847</v>
      </c>
      <c r="G34" s="199">
        <v>34.200000000000003</v>
      </c>
      <c r="H34" s="199">
        <v>177.5</v>
      </c>
      <c r="I34" s="199"/>
      <c r="J34" s="199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D7" sqref="D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45" t="s">
        <v>71</v>
      </c>
      <c r="B2" s="345"/>
      <c r="C2" s="345"/>
      <c r="D2" s="345"/>
    </row>
    <row r="3" spans="1:5" ht="20.25" customHeight="1">
      <c r="A3" s="345" t="s">
        <v>117</v>
      </c>
      <c r="B3" s="345"/>
      <c r="C3" s="345"/>
      <c r="D3" s="345"/>
    </row>
    <row r="4" spans="1:5" ht="19.5" customHeight="1">
      <c r="A4" s="323" t="s">
        <v>161</v>
      </c>
      <c r="B4" s="323"/>
      <c r="C4" s="323"/>
      <c r="D4" s="323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162</v>
      </c>
    </row>
    <row r="8" spans="1:5" ht="19.5" customHeight="1">
      <c r="A8" s="29">
        <v>1</v>
      </c>
      <c r="B8" s="64" t="s">
        <v>51</v>
      </c>
      <c r="C8" s="29"/>
      <c r="D8" s="29"/>
    </row>
    <row r="9" spans="1:5" ht="20.25" customHeight="1">
      <c r="A9" s="33">
        <v>2</v>
      </c>
      <c r="B9" s="34" t="s">
        <v>52</v>
      </c>
      <c r="C9" s="33"/>
      <c r="D9" s="33"/>
    </row>
    <row r="10" spans="1:5" ht="20.25" customHeight="1">
      <c r="A10" s="33">
        <v>3</v>
      </c>
      <c r="B10" s="34" t="s">
        <v>53</v>
      </c>
      <c r="C10" s="33"/>
      <c r="D10" s="33"/>
    </row>
    <row r="11" spans="1:5" ht="21" customHeight="1">
      <c r="A11" s="33">
        <v>4</v>
      </c>
      <c r="B11" s="34" t="s">
        <v>158</v>
      </c>
      <c r="C11" s="33"/>
      <c r="D11" s="33"/>
    </row>
    <row r="12" spans="1:5" ht="21" customHeight="1">
      <c r="A12" s="33">
        <v>5</v>
      </c>
      <c r="B12" s="34" t="s">
        <v>54</v>
      </c>
      <c r="C12" s="65"/>
      <c r="D12" s="65"/>
    </row>
    <row r="13" spans="1:5" ht="20.25" customHeight="1">
      <c r="A13" s="33">
        <v>6</v>
      </c>
      <c r="B13" s="34" t="s">
        <v>26</v>
      </c>
      <c r="C13" s="33"/>
      <c r="D13" s="33"/>
    </row>
    <row r="14" spans="1:5" ht="21.75" customHeight="1">
      <c r="A14" s="33">
        <v>7</v>
      </c>
      <c r="B14" s="34" t="s">
        <v>27</v>
      </c>
      <c r="C14" s="33"/>
      <c r="D14" s="33"/>
      <c r="E14" t="s">
        <v>74</v>
      </c>
    </row>
    <row r="15" spans="1:5" ht="20.25" customHeight="1">
      <c r="A15" s="33">
        <v>8</v>
      </c>
      <c r="B15" s="34" t="s">
        <v>28</v>
      </c>
      <c r="C15" s="33"/>
      <c r="D15" s="33"/>
    </row>
    <row r="16" spans="1:5" ht="22.5" customHeight="1">
      <c r="A16" s="33">
        <v>9</v>
      </c>
      <c r="B16" s="34" t="s">
        <v>29</v>
      </c>
      <c r="C16" s="33"/>
      <c r="D16" s="33"/>
    </row>
    <row r="17" spans="1:6" ht="22.5" customHeight="1">
      <c r="A17" s="33">
        <v>10</v>
      </c>
      <c r="B17" s="34" t="s">
        <v>30</v>
      </c>
      <c r="C17" s="33"/>
      <c r="D17" s="33"/>
    </row>
    <row r="18" spans="1:6" ht="19.5" customHeight="1">
      <c r="A18" s="33">
        <v>11</v>
      </c>
      <c r="B18" s="34" t="s">
        <v>31</v>
      </c>
      <c r="C18" s="33"/>
      <c r="D18" s="33"/>
    </row>
    <row r="19" spans="1:6" ht="21" customHeight="1">
      <c r="A19" s="33">
        <v>12</v>
      </c>
      <c r="B19" s="34" t="s">
        <v>32</v>
      </c>
      <c r="C19" s="33"/>
      <c r="D19" s="33"/>
    </row>
    <row r="20" spans="1:6" ht="21.75" customHeight="1">
      <c r="A20" s="33">
        <v>13</v>
      </c>
      <c r="B20" s="66" t="s">
        <v>33</v>
      </c>
      <c r="C20" s="65"/>
      <c r="D20" s="65"/>
    </row>
    <row r="21" spans="1:6" ht="22.5" customHeight="1">
      <c r="A21" s="33">
        <v>14</v>
      </c>
      <c r="B21" s="34" t="s">
        <v>34</v>
      </c>
      <c r="C21" s="33"/>
      <c r="D21" s="33"/>
    </row>
    <row r="22" spans="1:6" ht="22.5" customHeight="1">
      <c r="A22" s="33">
        <v>15</v>
      </c>
      <c r="B22" s="34" t="s">
        <v>119</v>
      </c>
      <c r="C22" s="33"/>
      <c r="D22" s="33"/>
      <c r="E22" s="67"/>
      <c r="F22" s="1"/>
    </row>
    <row r="23" spans="1:6" ht="22.5" customHeight="1">
      <c r="A23" s="33">
        <v>16</v>
      </c>
      <c r="B23" s="34" t="s">
        <v>35</v>
      </c>
      <c r="C23" s="33"/>
      <c r="D23" s="33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34" sqref="F3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160</v>
      </c>
      <c r="E3" s="50"/>
      <c r="F3" s="50"/>
      <c r="I3" s="50"/>
      <c r="J3" s="50"/>
    </row>
    <row r="4" spans="1:12">
      <c r="A4" s="54"/>
      <c r="B4" s="55"/>
      <c r="C4" s="178"/>
      <c r="D4" s="357" t="s">
        <v>155</v>
      </c>
      <c r="E4" s="357"/>
      <c r="F4" s="357"/>
      <c r="G4" s="357"/>
      <c r="H4" s="358"/>
      <c r="I4" s="359" t="s">
        <v>81</v>
      </c>
      <c r="J4" s="360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/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/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/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312</v>
      </c>
      <c r="G33" s="186">
        <f t="shared" si="1"/>
        <v>0</v>
      </c>
      <c r="H33" s="186">
        <f t="shared" si="1"/>
        <v>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2760</v>
      </c>
      <c r="F34" s="17">
        <v>1997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2021-07-01T04:58:47Z</dcterms:modified>
</cp:coreProperties>
</file>