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5" activeTab="7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<sst xmlns="http://schemas.openxmlformats.org/spreadsheetml/2006/main" count="510" uniqueCount="178">
  <si>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</si>
  <si>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</si>
  <si>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</si>
  <si>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</si>
  <si>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</si>
  <si>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</si>
  <si>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</si>
  <si>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</si>
  <si>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</si>
  <si>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</si>
  <si>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</si>
  <si>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</si>
  <si>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</si>
  <si>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</si>
  <si>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</si>
  <si>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</si>
  <si>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</si>
  <si>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</si>
  <si>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</si>
  <si>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</si>
  <si>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</si>
  <si>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</si>
  <si>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</si>
  <si>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</si>
  <si>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</si>
  <si>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</si>
  <si>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</si>
  <si>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</si>
  <si>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</si>
  <si>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</si>
  <si>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</si>
  <si>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</si>
  <si>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</si>
  <si>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</si>
  <si>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</si>
  <si>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</si>
  <si>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</si>
  <si>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</si>
  <si>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</si>
  <si>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</si>
  <si>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</si>
  <si>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</si>
  <si>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</si>
  <si>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</si>
  <si>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</si>
  <si>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</si>
  <si>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</si>
  <si>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</si>
  <si>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</si>
  <si>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</si>
  <si>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</si>
  <si>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</si>
  <si>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</si>
  <si>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</si>
  <si>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</si>
  <si>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</si>
  <si>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</si>
  <si>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</si>
  <si>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</si>
  <si>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</si>
  <si>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</si>
  <si>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</si>
  <si>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</si>
  <si>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</si>
  <si>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</si>
  <si>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</si>
  <si>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</si>
  <si>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</si>
  <si>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</si>
  <si>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</si>
  <si>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</si>
  <si>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</si>
  <si>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</si>
  <si>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</si>
  <si>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</si>
  <si>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</si>
  <si>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</si>
  <si>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</si>
  <si>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</si>
  <si>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</si>
  <si>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</si>
  <si>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</si>
  <si>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</si>
  <si>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</si>
  <si>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</si>
  <si>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</si>
  <si>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</si>
  <si>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</si>
  <si>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</si>
  <si>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</si>
  <si>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</si>
  <si>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</si>
  <si>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</si>
  <si>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</si>
  <si>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</si>
  <si>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</si>
  <si>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</si>
  <si>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</si>
  <si>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</si>
  <si>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</si>
  <si>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</si>
  <si>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</si>
  <si>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</si>
  <si>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</si>
  <si>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</si>
  <si>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</si>
  <si>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</si>
  <si>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</si>
  <si>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</si>
  <si>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</si>
  <si>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</si>
  <si>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</si>
  <si>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</si>
  <si>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</si>
  <si>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</si>
  <si>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</si>
  <si>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</si>
  <si>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</si>
  <si>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</si>
  <si>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</si>
  <si>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</si>
  <si>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</si>
  <si>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</si>
  <si>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</si>
  <si>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</si>
  <si>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</si>
  <si>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</si>
  <si>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</si>
  <si>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</si>
  <si>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</si>
  <si>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</si>
  <si>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</si>
  <si>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</si>
  <si>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</si>
  <si>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</si>
  <si>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</si>
  <si>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</si>
  <si>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</si>
  <si>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</si>
  <si>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</si>
  <si>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</si>
  <si>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</si>
  <si>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</si>
  <si>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</si>
  <si>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</si>
  <si>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</si>
  <si>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</si>
  <si>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</si>
  <si>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</si>
  <si>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</si>
  <si>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</si>
  <si>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</si>
  <si>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</si>
  <si>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</si>
  <si>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</si>
  <si>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</si>
  <si>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</si>
  <si>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</si>
  <si>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</si>
  <si>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</si>
  <si>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</si>
  <si>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</si>
  <si>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</si>
  <si>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</si>
  <si>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</si>
  <si>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</si>
  <si>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</si>
  <si>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</si>
  <si>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</si>
  <si>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</si>
  <si>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</si>
  <si>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</si>
  <si>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11 августа   2023 года</t>
  </si>
  <si>
    <t>НА 11 августа 2023 ГОДА</t>
  </si>
  <si>
    <t>на  11 августа 2023 года.</t>
  </si>
  <si>
    <t xml:space="preserve"> на 11 августа 2023 года</t>
  </si>
  <si>
    <t>11 августа  2023 года</t>
  </si>
  <si>
    <t>на  11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</si>
</sst>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4"/>
      <c r="B4" s="229"/>
      <c r="C4" s="93" t="s">
        <v>41</v>
      </c>
      <c r="D4" s="370" t="s">
        <v>123</v>
      </c>
      <c r="E4" s="371"/>
      <c r="F4" s="372"/>
      <c r="G4" s="87" t="s">
        <v>136</v>
      </c>
      <c r="H4" s="373" t="s">
        <v>42</v>
      </c>
      <c r="I4" s="374"/>
      <c r="J4" s="375"/>
      <c r="K4" s="87" t="s">
        <v>136</v>
      </c>
      <c r="L4" s="373" t="s">
        <v>124</v>
      </c>
      <c r="M4" s="374"/>
      <c r="N4" s="375"/>
      <c r="O4" s="95" t="s">
        <v>136</v>
      </c>
      <c r="P4" s="365" t="s">
        <v>125</v>
      </c>
      <c r="Q4" s="366"/>
      <c r="R4" s="367"/>
      <c r="S4" s="95" t="s">
        <v>136</v>
      </c>
      <c r="T4" s="365" t="s">
        <v>144</v>
      </c>
      <c r="U4" s="366"/>
      <c r="V4" s="367"/>
      <c r="W4" s="95" t="s">
        <v>136</v>
      </c>
      <c r="X4" s="365" t="s">
        <v>92</v>
      </c>
      <c r="Y4" s="366"/>
      <c r="Z4" s="367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7" t="s">
        <v>1</v>
      </c>
      <c r="D4" s="207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5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/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93090</v>
      </c>
      <c r="I26" s="76"/>
      <c r="J26" s="76" t="e">
        <f t="shared" si="1"/>
        <v>#DIV/0!</v>
      </c>
      <c r="K26" s="292">
        <f t="shared" si="4"/>
        <v>36.057636441104698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123704.65000000001</v>
      </c>
      <c r="E28" s="79">
        <f>уборка1!D28+уборка1!H28+уборка1!P28+уборка1!T28+уборка2!D29+уборка2!H29+уборка2!L29+уборка2!P29+уборка2!T29+уборка2!Z29</f>
        <v>123704.65000000001</v>
      </c>
      <c r="F28" s="76">
        <f>SUM(F25:F27)</f>
        <v>0</v>
      </c>
      <c r="G28" s="76">
        <f t="shared" si="0"/>
        <v>99.597438582210899</v>
      </c>
      <c r="H28" s="324">
        <f>уборка1!E28+уборка1!I28+уборка1!Q28+уборка1!U28+уборка2!E29+уборка2!I29+уборка2!M29+уборка2!Q29+уборка2!U29+уборка2!AA29</f>
        <v>474635.63999999996</v>
      </c>
      <c r="I28" s="76">
        <f>SUM(I25:I27)</f>
        <v>0</v>
      </c>
      <c r="J28" s="76" t="e">
        <f t="shared" si="1"/>
        <v>#DIV/0!</v>
      </c>
      <c r="K28" s="292">
        <f t="shared" si="4"/>
        <v>38.368455834117789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117332.1</v>
      </c>
      <c r="E29" s="79">
        <f>уборка1!D29+уборка1!H29+уборка1!P29+уборка1!T29+уборка2!D30+уборка2!H30+уборка2!L30+уборка2!P30+уборка2!T30+уборка2!Z30</f>
        <v>117332.1</v>
      </c>
      <c r="F29" s="76">
        <v>0</v>
      </c>
      <c r="G29" s="76">
        <f t="shared" si="0"/>
        <v>99.51654805130697</v>
      </c>
      <c r="H29" s="324">
        <f>уборка1!E29+уборка1!I29+уборка1!Q29+уборка1!U29+уборка2!E30+уборка2!I30+уборка2!M30+уборка2!Q30+уборка2!U30+уборка2!AA30</f>
        <v>417552.9</v>
      </c>
      <c r="I29" s="346">
        <v>0</v>
      </c>
      <c r="J29" s="76" t="e">
        <f t="shared" si="1"/>
        <v>#DIV/0!</v>
      </c>
      <c r="K29" s="292">
        <f t="shared" si="4"/>
        <v>35.587268957088469</v>
      </c>
      <c r="L29" s="346">
        <v>0</v>
      </c>
      <c r="M29" s="346"/>
      <c r="N29" s="76" t="e">
        <f t="shared" si="2"/>
        <v>#DIV/0!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3" t="s">
        <v>41</v>
      </c>
      <c r="D4" s="370" t="s">
        <v>42</v>
      </c>
      <c r="E4" s="371"/>
      <c r="F4" s="372"/>
      <c r="G4" s="87" t="s">
        <v>41</v>
      </c>
      <c r="H4" s="373" t="s">
        <v>94</v>
      </c>
      <c r="I4" s="374"/>
      <c r="J4" s="375"/>
      <c r="K4" s="94" t="s">
        <v>41</v>
      </c>
      <c r="L4" s="373" t="s">
        <v>96</v>
      </c>
      <c r="M4" s="374"/>
      <c r="N4" s="375"/>
      <c r="O4" s="95" t="s">
        <v>41</v>
      </c>
      <c r="P4" s="365" t="s">
        <v>97</v>
      </c>
      <c r="Q4" s="366"/>
      <c r="R4" s="367"/>
      <c r="S4" s="96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C13" workbookViewId="0">
      <selection activeCell="R13" sqref="R13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3" t="s">
        <v>41</v>
      </c>
      <c r="D4" s="370" t="s">
        <v>104</v>
      </c>
      <c r="E4" s="371"/>
      <c r="F4" s="372"/>
      <c r="G4" s="87" t="s">
        <v>41</v>
      </c>
      <c r="H4" s="373" t="s">
        <v>107</v>
      </c>
      <c r="I4" s="374"/>
      <c r="J4" s="375"/>
      <c r="K4" s="94" t="s">
        <v>41</v>
      </c>
      <c r="L4" s="373" t="s">
        <v>92</v>
      </c>
      <c r="M4" s="374"/>
      <c r="N4" s="375"/>
      <c r="O4" s="95" t="s">
        <v>41</v>
      </c>
      <c r="P4" s="365" t="s">
        <v>106</v>
      </c>
      <c r="Q4" s="366"/>
      <c r="R4" s="367"/>
      <c r="S4" s="95" t="s">
        <v>41</v>
      </c>
      <c r="T4" s="365" t="s">
        <v>108</v>
      </c>
      <c r="U4" s="366"/>
      <c r="V4" s="367"/>
      <c r="W4" s="2"/>
      <c r="X4" s="12"/>
      <c r="Y4" s="87" t="s">
        <v>41</v>
      </c>
      <c r="Z4" s="370" t="s">
        <v>105</v>
      </c>
      <c r="AA4" s="371"/>
      <c r="AB4" s="372"/>
      <c r="AC4" s="87" t="s">
        <v>41</v>
      </c>
      <c r="AD4" s="373" t="s">
        <v>121</v>
      </c>
      <c r="AE4" s="374"/>
      <c r="AF4" s="375"/>
      <c r="AG4" s="87" t="s">
        <v>41</v>
      </c>
      <c r="AH4" s="373" t="s">
        <v>138</v>
      </c>
      <c r="AI4" s="374"/>
      <c r="AJ4" s="375"/>
      <c r="AK4" s="87" t="s">
        <v>41</v>
      </c>
      <c r="AL4" s="373" t="s">
        <v>139</v>
      </c>
      <c r="AM4" s="374"/>
      <c r="AN4" s="375"/>
      <c r="AO4" s="87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4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494</v>
      </c>
      <c r="AI27" s="211">
        <v>472</v>
      </c>
      <c r="AJ27" s="124">
        <f t="shared" si="7"/>
        <v>9.5546558704453446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8">
        <f>SUM(AH26:AH28)</f>
        <v>2891.6</v>
      </c>
      <c r="AI29" s="203">
        <f>SUM(AI26:AI28)</f>
        <v>4127.5</v>
      </c>
      <c r="AJ29" s="124">
        <f t="shared" si="7"/>
        <v>14.274104302116475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4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842</v>
      </c>
      <c r="Q30" s="83">
        <v>790.3</v>
      </c>
      <c r="R30" s="81">
        <f t="shared" si="0"/>
        <v>9.3859857482185269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9327</v>
      </c>
      <c r="AI30" s="341">
        <v>7109.4</v>
      </c>
      <c r="AJ30" s="137">
        <f t="shared" si="7"/>
        <v>7.622386619491798</v>
      </c>
      <c r="AK30" s="209">
        <v>1517</v>
      </c>
      <c r="AL30" s="75">
        <v>1517</v>
      </c>
      <c r="AM30" s="339">
        <v>1422.4</v>
      </c>
      <c r="AN30" s="361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AP4:AR4"/>
    <mergeCell ref="AH4:AJ4"/>
    <mergeCell ref="AL4:AN4"/>
    <mergeCell ref="AD4:AF4"/>
    <mergeCell ref="Z4:AB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L22" sqref="L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54.4</v>
      </c>
      <c r="D19" s="37">
        <f>M19*390/100</f>
        <v>70.2</v>
      </c>
      <c r="E19" s="37">
        <f>C19*J19/100</f>
        <v>53.311999999999998</v>
      </c>
      <c r="F19" s="37">
        <f>D19*K19/100</f>
        <v>68.796000000000006</v>
      </c>
      <c r="G19" s="37">
        <f>E19*N19/3.4</f>
        <v>61.152000000000001</v>
      </c>
      <c r="H19" s="37">
        <f>F19*O19/3.4</f>
        <v>87.006705882352946</v>
      </c>
      <c r="I19" s="38">
        <f>G19-H19</f>
        <v>-25.854705882352945</v>
      </c>
      <c r="J19" s="39">
        <v>98</v>
      </c>
      <c r="K19" s="39">
        <v>98</v>
      </c>
      <c r="L19" s="37">
        <v>13.6</v>
      </c>
      <c r="M19" s="37">
        <v>18</v>
      </c>
      <c r="N19" s="37">
        <v>3.9</v>
      </c>
      <c r="O19" s="37">
        <v>4.3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54.4</v>
      </c>
      <c r="D24" s="46">
        <f t="shared" si="0"/>
        <v>147.88800000000003</v>
      </c>
      <c r="E24" s="46">
        <f t="shared" si="0"/>
        <v>53.311999999999998</v>
      </c>
      <c r="F24" s="46">
        <f t="shared" si="0"/>
        <v>144.93024000000003</v>
      </c>
      <c r="G24" s="46">
        <f>SUM(G19:G23)</f>
        <v>61.152000000000001</v>
      </c>
      <c r="H24" s="46">
        <f t="shared" si="0"/>
        <v>172.09791529411768</v>
      </c>
      <c r="I24" s="46">
        <f>G24-H24</f>
        <v>-110.94591529411768</v>
      </c>
      <c r="J24" s="44">
        <f>E24/C24*100</f>
        <v>98</v>
      </c>
      <c r="K24" s="44">
        <f>F24/D24*100</f>
        <v>98</v>
      </c>
      <c r="L24" s="46">
        <f>C24/400*100</f>
        <v>13.600000000000001</v>
      </c>
      <c r="M24" s="46">
        <f>D24/858*100</f>
        <v>17.236363636363642</v>
      </c>
      <c r="N24" s="46">
        <f>G24*3.4/E24</f>
        <v>3.9</v>
      </c>
      <c r="O24" s="46">
        <f>H24*3.4/F24</f>
        <v>4.0373417721518994</v>
      </c>
    </row>
    <row r="25" spans="1:16">
      <c r="C25" s="11"/>
      <c r="I25" s="47">
        <f>G24-H24</f>
        <v>-110.94591529411768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G34" sqref="G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175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1766</v>
      </c>
      <c r="I34" s="193">
        <v>266</v>
      </c>
      <c r="J34" s="193">
        <v>1908.5</v>
      </c>
      <c r="K34" s="16">
        <v>1188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174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1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workbookViewId="0">
      <selection activeCell="H11" sqref="H11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173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3" t="s">
        <v>154</v>
      </c>
      <c r="E4" s="403"/>
      <c r="F4" s="403"/>
      <c r="G4" s="403"/>
      <c r="H4" s="404"/>
      <c r="I4" s="405" t="s">
        <v>150</v>
      </c>
      <c r="J4" s="406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>
        <v>1386</v>
      </c>
      <c r="F11" s="179"/>
      <c r="G11" s="179"/>
      <c r="H11" s="179">
        <v>23109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10372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23109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>
        <v>1511</v>
      </c>
      <c r="L27" s="220">
        <v>1171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12022</v>
      </c>
      <c r="F29" s="180">
        <f t="shared" si="1"/>
        <v>5152</v>
      </c>
      <c r="G29" s="180">
        <f t="shared" si="1"/>
        <v>0</v>
      </c>
      <c r="H29" s="180">
        <f t="shared" si="1"/>
        <v>25211</v>
      </c>
      <c r="I29" s="180">
        <f t="shared" si="1"/>
        <v>0</v>
      </c>
      <c r="J29" s="180">
        <f t="shared" si="1"/>
        <v>0</v>
      </c>
      <c r="K29" s="180">
        <f t="shared" si="1"/>
        <v>9936</v>
      </c>
      <c r="L29" s="180">
        <f t="shared" si="1"/>
        <v>5432.6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13781</v>
      </c>
      <c r="F30" s="16">
        <v>23812</v>
      </c>
      <c r="G30" s="16"/>
      <c r="H30" s="16">
        <v>28662</v>
      </c>
      <c r="I30" s="16"/>
      <c r="J30" s="16"/>
      <c r="K30" s="16">
        <v>70</v>
      </c>
      <c r="L30" s="16">
        <v>70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2023-08-11T05:10:12Z</dcterms:modified>
</cp:coreProperties>
</file>