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G29" i="1"/>
  <c r="C29"/>
  <c r="D20" i="4"/>
  <c r="L25" i="10"/>
  <c r="L28" s="1"/>
  <c r="I25"/>
  <c r="I28" s="1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J22" i="1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29" i="1" l="1"/>
  <c r="T29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<sst xmlns="http://schemas.openxmlformats.org/spreadsheetml/2006/main" count="507" uniqueCount="175">
  <si>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</si>
  <si>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</si>
  <si>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</si>
  <si>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</si>
  <si>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</si>
  <si>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</si>
  <si>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</si>
  <si>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</si>
  <si>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</si>
  <si>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</si>
  <si>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</si>
  <si>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</si>
  <si>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</si>
  <si>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</si>
  <si>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</si>
  <si>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</si>
  <si>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</si>
  <si>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</si>
  <si>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</si>
  <si>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</si>
  <si>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</si>
  <si>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</si>
  <si>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</si>
  <si>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</si>
  <si>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</si>
  <si>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</si>
  <si>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</si>
  <si>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</si>
  <si>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</si>
  <si>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</si>
  <si>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</si>
  <si>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</si>
  <si>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</si>
  <si>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</si>
  <si>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</si>
  <si>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</si>
  <si>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</si>
  <si>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</si>
  <si>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</si>
  <si>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</si>
  <si>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</si>
  <si>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</si>
  <si>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</si>
  <si>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</si>
  <si>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</si>
  <si>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</si>
  <si>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</si>
  <si>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</si>
  <si>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</si>
  <si>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</si>
  <si>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</si>
  <si>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</si>
  <si>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</si>
  <si>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</si>
  <si>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</si>
  <si>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</si>
  <si>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</si>
  <si>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</si>
  <si>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</si>
  <si>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</si>
  <si>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</si>
  <si>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</si>
  <si>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</si>
  <si>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</si>
  <si>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</si>
  <si>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</si>
  <si>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</si>
  <si>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</si>
  <si>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</si>
  <si>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</si>
  <si>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</si>
  <si>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</si>
  <si>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</si>
  <si>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</si>
  <si>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</si>
  <si>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</si>
  <si>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</si>
  <si>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</si>
  <si>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</si>
  <si>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</si>
  <si>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</si>
  <si>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</si>
  <si>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</si>
  <si>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</si>
  <si>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</si>
  <si>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</si>
  <si>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</si>
  <si>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</si>
  <si>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</si>
  <si>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</si>
  <si>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</si>
  <si>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</si>
  <si>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</si>
  <si>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</si>
  <si>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</si>
  <si>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</si>
  <si>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</si>
  <si>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</si>
  <si>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</si>
  <si>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</si>
  <si>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</si>
  <si>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</si>
  <si>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</si>
  <si>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</si>
  <si>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</si>
  <si>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</si>
  <si>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</si>
  <si>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</si>
  <si>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</si>
  <si>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</si>
  <si>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</si>
  <si>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</si>
  <si>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</si>
  <si>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</si>
  <si>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</si>
  <si>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</si>
  <si>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</si>
  <si>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</si>
  <si>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</si>
  <si>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</si>
  <si>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</si>
  <si>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</si>
  <si>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</si>
  <si>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</si>
  <si>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</si>
  <si>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</si>
  <si>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</si>
  <si>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</si>
  <si>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</si>
  <si>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</si>
  <si>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</si>
  <si>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</si>
  <si>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</si>
  <si>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</si>
  <si>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</si>
  <si>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</si>
  <si>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</si>
  <si>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</si>
  <si>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</si>
  <si>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</si>
  <si>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</si>
  <si>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</si>
  <si>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</si>
  <si>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</si>
  <si>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</si>
  <si>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</si>
  <si>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</si>
  <si>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</si>
  <si>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</si>
  <si>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</si>
  <si>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</si>
  <si>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</si>
  <si>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</si>
  <si>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</si>
  <si>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</si>
  <si>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</si>
  <si>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</si>
  <si>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</si>
  <si>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</si>
  <si>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</si>
  <si>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</si>
  <si>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</si>
  <si>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</si>
  <si>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</si>
  <si>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</si>
  <si>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</si>
  <si>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</si>
  <si>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</si>
  <si>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</si>
  <si>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на 14 июля   2023 года</t>
  </si>
  <si>
    <t>НА 14 ИЮЛЯ 2023 ГОДА</t>
  </si>
  <si>
    <t>на  14 июля 2023 года.</t>
  </si>
  <si>
    <t xml:space="preserve"> на 14 июля 2023 года</t>
  </si>
  <si>
    <t>14 июля  2023 года</t>
  </si>
  <si>
    <t>на  14 июля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</si>
</sst>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topLeftCell="A3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6" ht="21" customHeight="1">
      <c r="A2" s="365" t="s">
        <v>122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6" ht="18" customHeight="1">
      <c r="A3" s="366" t="s">
        <v>174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26" ht="15" customHeight="1">
      <c r="A4" s="225"/>
      <c r="B4" s="230"/>
      <c r="C4" s="94" t="s">
        <v>41</v>
      </c>
      <c r="D4" s="367" t="s">
        <v>123</v>
      </c>
      <c r="E4" s="368"/>
      <c r="F4" s="369"/>
      <c r="G4" s="88" t="s">
        <v>136</v>
      </c>
      <c r="H4" s="370" t="s">
        <v>42</v>
      </c>
      <c r="I4" s="371"/>
      <c r="J4" s="372"/>
      <c r="K4" s="88" t="s">
        <v>136</v>
      </c>
      <c r="L4" s="370" t="s">
        <v>124</v>
      </c>
      <c r="M4" s="371"/>
      <c r="N4" s="372"/>
      <c r="O4" s="96" t="s">
        <v>136</v>
      </c>
      <c r="P4" s="362" t="s">
        <v>125</v>
      </c>
      <c r="Q4" s="363"/>
      <c r="R4" s="364"/>
      <c r="S4" s="96" t="s">
        <v>136</v>
      </c>
      <c r="T4" s="362" t="s">
        <v>144</v>
      </c>
      <c r="U4" s="363"/>
      <c r="V4" s="364"/>
      <c r="W4" s="96" t="s">
        <v>136</v>
      </c>
      <c r="X4" s="362" t="s">
        <v>92</v>
      </c>
      <c r="Y4" s="363"/>
      <c r="Z4" s="364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856</v>
      </c>
      <c r="E7" s="309">
        <f t="shared" ref="E7:E25" si="1">I7+M7+Q7</f>
        <v>3425</v>
      </c>
      <c r="F7" s="288">
        <f t="shared" ref="F7:F16" si="2">E7/D7*10</f>
        <v>40.011682242990652</v>
      </c>
      <c r="G7" s="300">
        <v>1191.06</v>
      </c>
      <c r="H7" s="300">
        <v>602</v>
      </c>
      <c r="I7" s="291">
        <v>2409</v>
      </c>
      <c r="J7" s="288">
        <f t="shared" ref="J7:J23" si="3">I7/H7*10</f>
        <v>40.016611295681059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479.4</v>
      </c>
      <c r="E8" s="309">
        <f t="shared" si="1"/>
        <v>1692</v>
      </c>
      <c r="F8" s="288">
        <f t="shared" si="2"/>
        <v>35.294117647058826</v>
      </c>
      <c r="G8" s="273">
        <v>1081</v>
      </c>
      <c r="H8" s="300">
        <v>441</v>
      </c>
      <c r="I8" s="302">
        <v>1553</v>
      </c>
      <c r="J8" s="288">
        <f t="shared" si="3"/>
        <v>35.215419501133788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3562</v>
      </c>
      <c r="E9" s="309">
        <f t="shared" si="1"/>
        <v>16306</v>
      </c>
      <c r="F9" s="288">
        <f t="shared" si="2"/>
        <v>45.777653003930382</v>
      </c>
      <c r="G9" s="218">
        <v>1738</v>
      </c>
      <c r="H9" s="218">
        <v>1380</v>
      </c>
      <c r="I9" s="313">
        <v>5658</v>
      </c>
      <c r="J9" s="288">
        <f t="shared" si="3"/>
        <v>41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656</v>
      </c>
      <c r="E10" s="309">
        <f t="shared" si="1"/>
        <v>1991</v>
      </c>
      <c r="F10" s="288">
        <f t="shared" si="2"/>
        <v>30.350609756097562</v>
      </c>
      <c r="G10" s="286">
        <v>645</v>
      </c>
      <c r="H10" s="286">
        <v>215</v>
      </c>
      <c r="I10" s="287">
        <v>796</v>
      </c>
      <c r="J10" s="288">
        <f t="shared" si="3"/>
        <v>37.02325581395349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1190</v>
      </c>
      <c r="E11" s="309">
        <f t="shared" si="1"/>
        <v>4700</v>
      </c>
      <c r="F11" s="288">
        <f t="shared" si="2"/>
        <v>39.495798319327733</v>
      </c>
      <c r="G11" s="290">
        <v>1346</v>
      </c>
      <c r="H11" s="290">
        <v>560</v>
      </c>
      <c r="I11" s="291">
        <v>2520</v>
      </c>
      <c r="J11" s="288">
        <f t="shared" si="3"/>
        <v>45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880</v>
      </c>
      <c r="E12" s="309">
        <f t="shared" si="1"/>
        <v>2790</v>
      </c>
      <c r="F12" s="288">
        <f t="shared" si="2"/>
        <v>31.704545454545453</v>
      </c>
      <c r="G12" s="290">
        <v>800</v>
      </c>
      <c r="H12" s="290">
        <v>450</v>
      </c>
      <c r="I12" s="291">
        <v>1800</v>
      </c>
      <c r="J12" s="288">
        <f t="shared" si="3"/>
        <v>40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300</v>
      </c>
      <c r="Q12" s="290">
        <v>600</v>
      </c>
      <c r="R12" s="288">
        <f t="shared" si="5"/>
        <v>20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141</v>
      </c>
      <c r="E13" s="309">
        <f t="shared" si="1"/>
        <v>370</v>
      </c>
      <c r="F13" s="288">
        <f t="shared" si="2"/>
        <v>26.24113475177305</v>
      </c>
      <c r="G13" s="218">
        <v>188</v>
      </c>
      <c r="H13" s="218"/>
      <c r="I13" s="301"/>
      <c r="J13" s="288" t="e">
        <f t="shared" si="3"/>
        <v>#DIV/0!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305</v>
      </c>
      <c r="E14" s="309">
        <f t="shared" si="1"/>
        <v>867</v>
      </c>
      <c r="F14" s="288">
        <f t="shared" si="2"/>
        <v>28.426229508196723</v>
      </c>
      <c r="G14" s="286">
        <v>403</v>
      </c>
      <c r="H14" s="286">
        <v>20</v>
      </c>
      <c r="I14" s="287">
        <v>84</v>
      </c>
      <c r="J14" s="288">
        <f t="shared" si="3"/>
        <v>42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185</v>
      </c>
      <c r="Q14" s="299">
        <v>463</v>
      </c>
      <c r="R14" s="288">
        <f t="shared" si="5"/>
        <v>25.027027027027028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237.5</v>
      </c>
      <c r="E15" s="309">
        <f t="shared" si="1"/>
        <v>922</v>
      </c>
      <c r="F15" s="288">
        <f t="shared" si="2"/>
        <v>38.821052631578951</v>
      </c>
      <c r="G15" s="290">
        <v>770</v>
      </c>
      <c r="H15" s="278">
        <v>222</v>
      </c>
      <c r="I15" s="283">
        <v>844</v>
      </c>
      <c r="J15" s="288">
        <f t="shared" si="3"/>
        <v>38.018018018018019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848</v>
      </c>
      <c r="E16" s="279">
        <f t="shared" si="1"/>
        <v>2848</v>
      </c>
      <c r="F16" s="280">
        <f t="shared" si="2"/>
        <v>33.584905660377359</v>
      </c>
      <c r="G16" s="286">
        <v>1290.3</v>
      </c>
      <c r="H16" s="286"/>
      <c r="I16" s="287"/>
      <c r="J16" s="280" t="e">
        <f t="shared" si="3"/>
        <v>#DIV/0!</v>
      </c>
      <c r="K16" s="286">
        <v>385.6</v>
      </c>
      <c r="L16" s="286">
        <v>165</v>
      </c>
      <c r="M16" s="287">
        <v>908</v>
      </c>
      <c r="N16" s="288">
        <f t="shared" si="4"/>
        <v>55.030303030303031</v>
      </c>
      <c r="O16" s="290">
        <v>747</v>
      </c>
      <c r="P16" s="290">
        <v>683</v>
      </c>
      <c r="Q16" s="290">
        <v>1940</v>
      </c>
      <c r="R16" s="288">
        <f t="shared" si="5"/>
        <v>28.404099560761349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630</v>
      </c>
      <c r="D17" s="278">
        <f t="shared" si="0"/>
        <v>390</v>
      </c>
      <c r="E17" s="279">
        <f t="shared" si="1"/>
        <v>1235</v>
      </c>
      <c r="F17" s="288">
        <f>E17/D17*10</f>
        <v>31.666666666666664</v>
      </c>
      <c r="G17" s="290">
        <v>424</v>
      </c>
      <c r="H17" s="290">
        <v>184</v>
      </c>
      <c r="I17" s="291">
        <v>644</v>
      </c>
      <c r="J17" s="288">
        <f t="shared" si="3"/>
        <v>35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29</v>
      </c>
      <c r="E18" s="279">
        <f t="shared" si="1"/>
        <v>87</v>
      </c>
      <c r="F18" s="280">
        <f>E18/D18*10</f>
        <v>30</v>
      </c>
      <c r="G18" s="286">
        <v>208</v>
      </c>
      <c r="H18" s="286"/>
      <c r="I18" s="287"/>
      <c r="J18" s="288" t="e">
        <f t="shared" si="3"/>
        <v>#DIV/0!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85</v>
      </c>
      <c r="E19" s="279">
        <f t="shared" si="1"/>
        <v>221</v>
      </c>
      <c r="F19" s="280">
        <f>E19/D19*10</f>
        <v>26</v>
      </c>
      <c r="G19" s="290">
        <v>250</v>
      </c>
      <c r="H19" s="278"/>
      <c r="I19" s="282"/>
      <c r="J19" s="282" t="e">
        <f t="shared" si="3"/>
        <v>#DIV/0!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85</v>
      </c>
      <c r="Q19" s="290">
        <v>221</v>
      </c>
      <c r="R19" s="299">
        <f t="shared" si="5"/>
        <v>26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231</v>
      </c>
      <c r="E20" s="279">
        <f t="shared" si="1"/>
        <v>782</v>
      </c>
      <c r="F20" s="280">
        <f t="shared" ref="F20:F24" si="9">E20/D20*10</f>
        <v>33.852813852813853</v>
      </c>
      <c r="G20" s="290">
        <v>294</v>
      </c>
      <c r="H20" s="290">
        <v>221</v>
      </c>
      <c r="I20" s="291">
        <v>752</v>
      </c>
      <c r="J20" s="282">
        <f t="shared" si="3"/>
        <v>34.027149321266968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324</v>
      </c>
      <c r="E21" s="279">
        <f t="shared" si="1"/>
        <v>986</v>
      </c>
      <c r="F21" s="280">
        <f t="shared" si="9"/>
        <v>30.432098765432102</v>
      </c>
      <c r="G21" s="172">
        <v>231</v>
      </c>
      <c r="H21" s="172">
        <v>65</v>
      </c>
      <c r="I21" s="330">
        <v>182</v>
      </c>
      <c r="J21" s="282">
        <f t="shared" si="3"/>
        <v>28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98</v>
      </c>
      <c r="Q21" s="332">
        <v>249</v>
      </c>
      <c r="R21" s="299">
        <f t="shared" si="5"/>
        <v>25.408163265306122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0</v>
      </c>
      <c r="E22" s="279">
        <f t="shared" si="1"/>
        <v>0</v>
      </c>
      <c r="F22" s="280" t="e">
        <f t="shared" si="9"/>
        <v>#DIV/0!</v>
      </c>
      <c r="G22" s="221">
        <v>120</v>
      </c>
      <c r="H22" s="221"/>
      <c r="I22" s="231"/>
      <c r="J22" s="282" t="e">
        <f t="shared" si="3"/>
        <v>#DIV/0!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/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/>
      <c r="T24" s="221"/>
      <c r="U24" s="235"/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/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/>
      <c r="T25" s="221"/>
      <c r="U25" s="235"/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7194</v>
      </c>
      <c r="H26" s="238">
        <v>2051</v>
      </c>
      <c r="I26" s="232">
        <v>6928</v>
      </c>
      <c r="J26" s="242">
        <v>33.799999999999997</v>
      </c>
      <c r="K26" s="221">
        <v>638</v>
      </c>
      <c r="L26" s="238">
        <v>574</v>
      </c>
      <c r="M26" s="232">
        <v>1793</v>
      </c>
      <c r="N26" s="242">
        <v>29</v>
      </c>
      <c r="O26" s="239">
        <v>570</v>
      </c>
      <c r="P26" s="239">
        <v>565</v>
      </c>
      <c r="Q26" s="240">
        <v>1447</v>
      </c>
      <c r="R26" s="299">
        <f t="shared" si="5"/>
        <v>25.610619469026549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24770.86</v>
      </c>
      <c r="D29" s="156">
        <f>SUM(D7:D28)</f>
        <v>12168.9</v>
      </c>
      <c r="E29" s="156">
        <f>SUM(E7:E28)</f>
        <v>39839</v>
      </c>
      <c r="F29" s="237">
        <f t="shared" ref="F29" si="10">E29/D29*10</f>
        <v>32.738374051886368</v>
      </c>
      <c r="G29" s="303">
        <f>SUM(G7:G28)</f>
        <v>18213.36</v>
      </c>
      <c r="H29" s="238">
        <f>SUM(H7:H28)</f>
        <v>6411</v>
      </c>
      <c r="I29" s="232">
        <f>SUM(I7:I28)</f>
        <v>24170</v>
      </c>
      <c r="J29" s="237">
        <f t="shared" ref="J29" si="11">I29/H29*10</f>
        <v>37.700826704102326</v>
      </c>
      <c r="K29" s="303">
        <f>SUM(K7:K28)</f>
        <v>4172.5</v>
      </c>
      <c r="L29" s="303">
        <f>SUM(L7:L28)</f>
        <v>3887.9</v>
      </c>
      <c r="M29" s="204">
        <f>SUM(M7:M28)</f>
        <v>16545</v>
      </c>
      <c r="N29" s="304">
        <f t="shared" ref="N29" si="12">M29/L29*10</f>
        <v>42.555106870032667</v>
      </c>
      <c r="O29" s="305">
        <f>SUM(O7:O28)</f>
        <v>3300</v>
      </c>
      <c r="P29" s="305">
        <f>SUM(P7:P28)</f>
        <v>3105</v>
      </c>
      <c r="Q29" s="306">
        <f>SUM(Q7:Q28)</f>
        <v>8675</v>
      </c>
      <c r="R29" s="304">
        <f t="shared" ref="R29" si="13">Q29/P29*10</f>
        <v>27.93880837359098</v>
      </c>
      <c r="S29" s="305">
        <f>SUM(S7:S28)</f>
        <v>310</v>
      </c>
      <c r="T29" s="239">
        <f>SUM(T7:T28)</f>
        <v>0</v>
      </c>
      <c r="U29" s="240">
        <f>SUM(U7:U28)</f>
        <v>0</v>
      </c>
      <c r="V29" s="237" t="e">
        <f t="shared" ref="V29" si="14">U29/T29*10</f>
        <v>#DIV/0!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0" workbookViewId="0">
      <selection activeCell="I24" sqref="I24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>
      <c r="A2" s="375" t="s">
        <v>109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>
      <c r="A3" s="376" t="s">
        <v>173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>
      <c r="A4" s="2">
        <v>20</v>
      </c>
      <c r="B4" s="3"/>
      <c r="C4" s="208" t="s">
        <v>1</v>
      </c>
      <c r="D4" s="208" t="s">
        <v>2</v>
      </c>
      <c r="E4" s="377" t="s">
        <v>3</v>
      </c>
      <c r="F4" s="378"/>
      <c r="G4" s="67" t="s">
        <v>4</v>
      </c>
      <c r="H4" s="377" t="s">
        <v>5</v>
      </c>
      <c r="I4" s="378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3" t="s">
        <v>12</v>
      </c>
      <c r="F5" s="374"/>
      <c r="G5" s="70" t="s">
        <v>13</v>
      </c>
      <c r="H5" s="373" t="s">
        <v>14</v>
      </c>
      <c r="I5" s="374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3048</v>
      </c>
      <c r="E8" s="79">
        <f>уборка1!D8+уборка1!H8+уборка1!P8+уборка1!T8+уборка2!D8+уборка2!H8+уборка2!L8+уборка2!P8+уборка2!T8+уборка2!Z8</f>
        <v>3048</v>
      </c>
      <c r="F8" s="76">
        <v>257</v>
      </c>
      <c r="G8" s="76">
        <f t="shared" si="0"/>
        <v>80.977683315621675</v>
      </c>
      <c r="H8" s="76">
        <f>уборка1!E8+уборка1!I8+уборка1!Q8+уборка1!U8+уборка2!E8+уборка2!I8+уборка2!M8+уборка2!Q8+уборка2!U8+уборка2!AA8</f>
        <v>8395.7000000000007</v>
      </c>
      <c r="I8" s="76">
        <v>634.1</v>
      </c>
      <c r="J8" s="76">
        <f t="shared" si="1"/>
        <v>24.673151750972764</v>
      </c>
      <c r="K8" s="293">
        <f t="shared" ref="K8:K29" si="4">H8/E8*10</f>
        <v>27.54494750656168</v>
      </c>
      <c r="L8" s="80">
        <v>15</v>
      </c>
      <c r="M8" s="86"/>
      <c r="N8" s="76">
        <f t="shared" si="2"/>
        <v>17.133333333333333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1383</v>
      </c>
      <c r="E9" s="79">
        <f>уборка1!D9+уборка1!H9+уборка1!P9+уборка1!T9+уборка2!D9+уборка2!H9+уборка2!L9+уборка2!P9+уборка2!T9+уборка2!Z9</f>
        <v>1383</v>
      </c>
      <c r="F9" s="81">
        <v>145</v>
      </c>
      <c r="G9" s="76">
        <f t="shared" si="0"/>
        <v>59.001706484641637</v>
      </c>
      <c r="H9" s="76">
        <f>уборка1!E9+уборка1!I9+уборка1!Q9+уборка1!U9+уборка2!E9+уборка2!I9+уборка2!M9+уборка2!Q9+уборка2!U9+уборка2!AA9</f>
        <v>6469.9</v>
      </c>
      <c r="I9" s="76">
        <v>683</v>
      </c>
      <c r="J9" s="76">
        <f t="shared" si="1"/>
        <v>47.103448275862064</v>
      </c>
      <c r="K9" s="293">
        <f t="shared" si="4"/>
        <v>46.781634128705711</v>
      </c>
      <c r="L9" s="80">
        <v>12</v>
      </c>
      <c r="M9" s="307"/>
      <c r="N9" s="76">
        <f t="shared" si="2"/>
        <v>12.083333333333334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1965</v>
      </c>
      <c r="E10" s="79">
        <f>уборка1!D10+уборка1!H10+уборка1!P10+уборка1!T10+уборка2!D10+уборка2!H10+уборка2!L10+уборка2!P10+уборка2!T10+уборка2!Z10</f>
        <v>1965</v>
      </c>
      <c r="F10" s="76">
        <v>180</v>
      </c>
      <c r="G10" s="76">
        <f t="shared" si="0"/>
        <v>54.583333333333329</v>
      </c>
      <c r="H10" s="76">
        <f>уборка1!E10+уборка1!I10+уборка1!Q10+уборка1!U10+уборка2!E10+уборка2!I10+уборка2!M10+уборка2!Q10+уборка2!U10+уборка2!AA10</f>
        <v>6862.2</v>
      </c>
      <c r="I10" s="76">
        <v>716.9</v>
      </c>
      <c r="J10" s="76">
        <f t="shared" si="1"/>
        <v>39.827777777777776</v>
      </c>
      <c r="K10" s="293">
        <f t="shared" si="4"/>
        <v>34.922137404580155</v>
      </c>
      <c r="L10" s="80">
        <v>9</v>
      </c>
      <c r="M10" s="320"/>
      <c r="N10" s="76">
        <f t="shared" si="2"/>
        <v>20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11385</v>
      </c>
      <c r="E11" s="79">
        <f>уборка1!D11+уборка1!H11+уборка1!P11+уборка1!T11+уборка2!D11+уборка2!H11+уборка2!L11+уборка2!P11+уборка2!T11+уборка2!Z11</f>
        <v>11385</v>
      </c>
      <c r="F11" s="81">
        <v>744</v>
      </c>
      <c r="G11" s="76">
        <f t="shared" si="0"/>
        <v>42.789491487202611</v>
      </c>
      <c r="H11" s="76">
        <f>уборка1!E11+уборка1!I11+уборка1!Q11+уборка1!U11+уборка2!E11+уборка2!I11+уборка2!M11+уборка2!Q11+уборка2!U11+уборка2!AA11</f>
        <v>48708.100000000006</v>
      </c>
      <c r="I11" s="76">
        <v>3030.4</v>
      </c>
      <c r="J11" s="76">
        <f t="shared" si="1"/>
        <v>40.731182795698928</v>
      </c>
      <c r="K11" s="293">
        <f t="shared" si="4"/>
        <v>42.782696530522621</v>
      </c>
      <c r="L11" s="80">
        <v>45</v>
      </c>
      <c r="M11" s="78"/>
      <c r="N11" s="76">
        <f t="shared" si="2"/>
        <v>16.533333333333335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0</v>
      </c>
      <c r="E12" s="79">
        <f>уборка1!D12+уборка1!H12+уборка1!P12+уборка1!T12+уборка2!D12+уборка2!H12+уборка2!L12+уборка2!P12+уборка2!T12+уборка2!Z12</f>
        <v>0</v>
      </c>
      <c r="F12" s="77"/>
      <c r="G12" s="76">
        <f t="shared" si="0"/>
        <v>0</v>
      </c>
      <c r="H12" s="76">
        <f>уборка1!E12+уборка1!I12+уборка1!Q12+уборка1!U12+уборка2!E12+уборка2!I12+уборка2!M12+уборка2!Q12+уборка2!U12+уборка2!AA12</f>
        <v>0</v>
      </c>
      <c r="I12" s="77"/>
      <c r="J12" s="76" t="e">
        <f t="shared" si="1"/>
        <v>#DIV/0!</v>
      </c>
      <c r="K12" s="293" t="e">
        <f t="shared" si="4"/>
        <v>#DIV/0!</v>
      </c>
      <c r="L12" s="83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7720.8</v>
      </c>
      <c r="D13" s="75">
        <f t="shared" si="5"/>
        <v>4167.1000000000004</v>
      </c>
      <c r="E13" s="79">
        <f>уборка1!D13+уборка1!H13+уборка1!P13+уборка1!T13+уборка2!D13+уборка2!H13+уборка2!L13+уборка2!P13+уборка2!T13+уборка2!Z13</f>
        <v>4167.1000000000004</v>
      </c>
      <c r="F13" s="76">
        <v>420.7</v>
      </c>
      <c r="G13" s="76">
        <f t="shared" si="0"/>
        <v>53.972386281214391</v>
      </c>
      <c r="H13" s="76">
        <f>уборка1!E13+уборка1!I13+уборка1!Q13+уборка1!U13+уборка2!E13+уборка2!I13+уборка2!M13+уборка2!Q13+уборка2!U13+уборка2!AA13</f>
        <v>15217.7</v>
      </c>
      <c r="I13" s="76">
        <v>1689.3</v>
      </c>
      <c r="J13" s="76">
        <f t="shared" si="1"/>
        <v>40.154504397432845</v>
      </c>
      <c r="K13" s="293">
        <f t="shared" si="4"/>
        <v>36.518682057066066</v>
      </c>
      <c r="L13" s="80">
        <v>20</v>
      </c>
      <c r="M13" s="86"/>
      <c r="N13" s="77">
        <f t="shared" si="2"/>
        <v>21.035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2572.3000000000002</v>
      </c>
      <c r="E14" s="79">
        <f>уборка1!D14+уборка1!H14+уборка1!P14+уборка1!T14+уборка2!D14+уборка2!H14+уборка2!L14+уборка2!P14+уборка2!T14+уборка2!Z14</f>
        <v>2572.3000000000002</v>
      </c>
      <c r="F14" s="76">
        <v>317.89999999999998</v>
      </c>
      <c r="G14" s="76">
        <f t="shared" si="0"/>
        <v>45.266251363812351</v>
      </c>
      <c r="H14" s="76">
        <f>уборка1!E14+уборка1!I14+уборка1!Q14+уборка1!U14+уборка2!E14+уборка2!I14+уборка2!M14+уборка2!Q14+уборка2!U14+уборка2!AA14</f>
        <v>10678.6</v>
      </c>
      <c r="I14" s="76">
        <v>927.6</v>
      </c>
      <c r="J14" s="76">
        <f t="shared" si="1"/>
        <v>29.178987102862539</v>
      </c>
      <c r="K14" s="293">
        <f t="shared" si="4"/>
        <v>41.513820316448317</v>
      </c>
      <c r="L14" s="80">
        <v>17</v>
      </c>
      <c r="M14" s="78"/>
      <c r="N14" s="76">
        <f t="shared" si="2"/>
        <v>18.7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11234</v>
      </c>
      <c r="E15" s="79">
        <f>уборка1!D15+уборка1!H15+уборка1!P15+уборка1!T15+уборка2!D15+уборка2!H15+уборка2!L15+уборка2!P15+уборка2!T15+уборка2!Z15</f>
        <v>11234</v>
      </c>
      <c r="F15" s="79">
        <v>548</v>
      </c>
      <c r="G15" s="76">
        <f t="shared" si="0"/>
        <v>66.21087994341957</v>
      </c>
      <c r="H15" s="76">
        <f>уборка1!E15+уборка1!I15+уборка1!Q15+уборка1!U15+уборка2!E15+уборка2!I15+уборка2!M15+уборка2!Q15+уборка2!U15+уборка2!AA15</f>
        <v>46470</v>
      </c>
      <c r="I15" s="76">
        <v>2611</v>
      </c>
      <c r="J15" s="76">
        <f t="shared" si="1"/>
        <v>47.645985401459853</v>
      </c>
      <c r="K15" s="293">
        <f t="shared" si="4"/>
        <v>41.365497596581804</v>
      </c>
      <c r="L15" s="80">
        <v>29</v>
      </c>
      <c r="M15" s="78"/>
      <c r="N15" s="76">
        <f t="shared" si="2"/>
        <v>18.896551724137932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4126</v>
      </c>
      <c r="E16" s="79">
        <f>уборка1!D16+уборка1!H16+уборка1!P16+уборка1!T16+уборка2!D17+уборка2!H17+уборка2!L17+уборка2!P17+уборка2!T17+уборка2!Z17</f>
        <v>4126</v>
      </c>
      <c r="F16" s="76"/>
      <c r="G16" s="76">
        <f t="shared" si="0"/>
        <v>45.661797255422755</v>
      </c>
      <c r="H16" s="76">
        <f>уборка1!E16+уборка1!I16+уборка1!Q16+уборка1!U16+уборка2!E17+уборка2!I17+уборка2!M17+уборка2!Q17+уборка2!U17+уборка2!AA17</f>
        <v>14671.099999999999</v>
      </c>
      <c r="I16" s="76"/>
      <c r="J16" s="76" t="e">
        <f t="shared" si="1"/>
        <v>#DIV/0!</v>
      </c>
      <c r="K16" s="293">
        <f t="shared" si="4"/>
        <v>35.557682985942797</v>
      </c>
      <c r="L16" s="335"/>
      <c r="M16" s="78"/>
      <c r="N16" s="76" t="e">
        <f t="shared" si="2"/>
        <v>#DIV/0!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8432</v>
      </c>
      <c r="D17" s="75">
        <f t="shared" si="5"/>
        <v>3598</v>
      </c>
      <c r="E17" s="79">
        <f>уборка1!D17+уборка1!H17+уборка1!P17+уборка1!T17+уборка2!D18+уборка2!H18+уборка2!L18+уборка2!P18+уборка2!T18+уборка2!Z18</f>
        <v>3598</v>
      </c>
      <c r="F17" s="76">
        <v>370</v>
      </c>
      <c r="G17" s="76">
        <f t="shared" si="0"/>
        <v>42.670777988614802</v>
      </c>
      <c r="H17" s="76">
        <f>уборка1!E17+уборка1!I17+уборка1!Q17+уборка1!U17+уборка2!E18+уборка2!I18+уборка2!M18+уборка2!Q18+уборка2!U18+уборка2!AA18</f>
        <v>11935.500000000002</v>
      </c>
      <c r="I17" s="76">
        <v>1030.9000000000001</v>
      </c>
      <c r="J17" s="76">
        <f t="shared" si="1"/>
        <v>27.862162162162164</v>
      </c>
      <c r="K17" s="293">
        <f t="shared" si="4"/>
        <v>33.172595886603673</v>
      </c>
      <c r="L17" s="335">
        <v>19</v>
      </c>
      <c r="M17" s="78"/>
      <c r="N17" s="76">
        <f t="shared" si="2"/>
        <v>19.473684210526315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620</v>
      </c>
      <c r="E18" s="79">
        <f>уборка1!D18+уборка1!H18+уборка1!P18+уборка1!T18+уборка2!D19+уборка2!H19+уборка2!L19+уборка2!P19+уборка2!T19+уборка2!Z19</f>
        <v>620</v>
      </c>
      <c r="F18" s="76"/>
      <c r="G18" s="76">
        <f t="shared" si="0"/>
        <v>33.695652173913047</v>
      </c>
      <c r="H18" s="76">
        <f>уборка1!E18+уборка1!I18+уборка1!Q18+уборка1!U18+уборка2!E19+уборка2!I19+уборка2!M19+уборка2!Q19+уборка2!U19+уборка2!AA19</f>
        <v>2218</v>
      </c>
      <c r="I18" s="76"/>
      <c r="J18" s="76" t="e">
        <f t="shared" si="1"/>
        <v>#DIV/0!</v>
      </c>
      <c r="K18" s="293">
        <f t="shared" si="4"/>
        <v>35.774193548387096</v>
      </c>
      <c r="L18" s="335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435</v>
      </c>
      <c r="E20" s="79">
        <f>уборка1!D20+уборка1!H20+уборка1!P20+уборка1!T20+уборка2!D21+уборка2!H21+уборка2!L21+уборка2!P21+уборка2!T21+уборка2!Z21</f>
        <v>435</v>
      </c>
      <c r="F20" s="76"/>
      <c r="G20" s="76">
        <f t="shared" si="0"/>
        <v>33.957845433255265</v>
      </c>
      <c r="H20" s="76">
        <f>уборка1!E20+уборка1!I20+уборка1!Q20+уборка1!U20+уборка2!E21+уборка2!I21+уборка2!M21+уборка2!Q21+уборка2!U21+уборка2!AA21</f>
        <v>1698.8</v>
      </c>
      <c r="I20" s="76"/>
      <c r="J20" s="76" t="e">
        <f t="shared" si="1"/>
        <v>#DIV/0!</v>
      </c>
      <c r="K20" s="293">
        <f t="shared" si="4"/>
        <v>39.052873563218391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2268.6999999999998</v>
      </c>
      <c r="E21" s="79">
        <f>уборка1!D21+уборка1!H21+уборка1!P21+уборка1!T21+уборка2!D22+уборка2!H22+уборка2!L22+уборка2!P22+уборка2!T22+уборка2!Z22</f>
        <v>2268.6999999999998</v>
      </c>
      <c r="F21" s="76">
        <v>130</v>
      </c>
      <c r="G21" s="76">
        <f t="shared" si="0"/>
        <v>44.50438433018811</v>
      </c>
      <c r="H21" s="76">
        <f>уборка1!E21+уборка1!I21+уборка1!Q21+уборка1!U21+уборка2!E22+уборка2!I22+уборка2!M22+уборка2!Q22+уборка2!U22+уборка2!AA22</f>
        <v>6492.5</v>
      </c>
      <c r="I21" s="76">
        <v>405</v>
      </c>
      <c r="J21" s="76">
        <f t="shared" si="1"/>
        <v>31.153846153846153</v>
      </c>
      <c r="K21" s="293">
        <f t="shared" si="4"/>
        <v>28.617710583153347</v>
      </c>
      <c r="L21" s="80">
        <v>8</v>
      </c>
      <c r="M21" s="78"/>
      <c r="N21" s="76">
        <f t="shared" si="2"/>
        <v>16.25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1331.2</v>
      </c>
      <c r="E22" s="79">
        <f>уборка1!D22+уборка1!H22+уборка1!P22+уборка1!T22+уборка2!D23+уборка2!H23+уборка2!L23+уборка2!P23+уборка2!T23+уборка2!Z23</f>
        <v>1331.2</v>
      </c>
      <c r="F22" s="76">
        <v>173</v>
      </c>
      <c r="G22" s="76">
        <f t="shared" si="0"/>
        <v>52.791878172588824</v>
      </c>
      <c r="H22" s="76">
        <f>уборка1!E22+уборка1!I22+уборка1!Q22+уборка1!U22+уборка2!E23+уборка2!I23+уборка2!M23+уборка2!Q23+уборка2!U23+уборка2!AA23</f>
        <v>7026.8</v>
      </c>
      <c r="I22" s="76">
        <v>471</v>
      </c>
      <c r="J22" s="76">
        <f t="shared" si="1"/>
        <v>27.225433526011564</v>
      </c>
      <c r="K22" s="293">
        <f t="shared" si="4"/>
        <v>52.785456730769234</v>
      </c>
      <c r="L22" s="80">
        <v>7</v>
      </c>
      <c r="M22" s="78"/>
      <c r="N22" s="76">
        <f t="shared" si="2"/>
        <v>24.714285714285715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0</v>
      </c>
      <c r="E24" s="73">
        <f>уборка1!D24+уборка1!H24+уборка1!P24+уборка1!T24+уборка2!D25+уборка2!H25+уборка2!L25+уборка2!P25+уборка2!T25+уборка2!Z25</f>
        <v>0</v>
      </c>
      <c r="F24" s="153"/>
      <c r="G24" s="326">
        <f t="shared" si="0"/>
        <v>0</v>
      </c>
      <c r="H24" s="77">
        <f>уборка1!E24+уборка1!I24+уборка1!Q24+уборка1!U24+уборка2!E25+уборка2!I25+уборка2!M25+уборка2!Q25+уборка2!U25+уборка2!AA25</f>
        <v>0</v>
      </c>
      <c r="I24" s="153"/>
      <c r="J24" s="76" t="e">
        <f t="shared" si="1"/>
        <v>#DIV/0!</v>
      </c>
      <c r="K24" s="82" t="e">
        <f t="shared" si="4"/>
        <v>#DIV/0!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97590.650000000009</v>
      </c>
      <c r="D25" s="75">
        <f t="shared" si="5"/>
        <v>49218.950000000004</v>
      </c>
      <c r="E25" s="79">
        <f>уборка1!D25+уборка1!H25+уборка1!P25+уборка1!T25+уборка2!D26+уборка2!H26+уборка2!L26+уборка2!P26+уборка2!T26+уборка2!Z26</f>
        <v>49218.950000000004</v>
      </c>
      <c r="F25" s="210">
        <f>SUM(F7:F24)</f>
        <v>3285.6</v>
      </c>
      <c r="G25" s="76">
        <f t="shared" si="0"/>
        <v>50.434083593049131</v>
      </c>
      <c r="H25" s="326">
        <f>уборка1!E25+уборка1!I25+уборка1!Q25+уборка1!U25+уборка2!E26+уборка2!I26+уборка2!M26+уборка2!Q26+уборка2!U26+уборка2!AA26</f>
        <v>189568.9</v>
      </c>
      <c r="I25" s="210">
        <f>SUM(I7:I24)</f>
        <v>12199.199999999999</v>
      </c>
      <c r="J25" s="76">
        <f t="shared" si="1"/>
        <v>37.129291453615771</v>
      </c>
      <c r="K25" s="293">
        <f t="shared" si="4"/>
        <v>38.515429524603832</v>
      </c>
      <c r="L25" s="347">
        <f>SUM(L7:L24)</f>
        <v>181</v>
      </c>
      <c r="M25" s="86"/>
      <c r="N25" s="77">
        <f t="shared" si="2"/>
        <v>18.152486187845302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13994</v>
      </c>
      <c r="E26" s="79">
        <f>уборка1!D26+уборка1!H26+уборка1!P26+уборка1!T26+уборка2!D27+уборка2!H27+уборка2!L27+уборка2!P27+уборка2!T27+уборка2!Z27</f>
        <v>13994</v>
      </c>
      <c r="F26" s="210">
        <v>590</v>
      </c>
      <c r="G26" s="76">
        <f t="shared" si="0"/>
        <v>53.174753961317776</v>
      </c>
      <c r="H26" s="76">
        <f>уборка1!E26+уборка1!I26+уборка1!Q26+уборка1!U26+уборка2!E27+уборка2!I27+уборка2!M27+уборка2!Q27+уборка2!U27+уборка2!AA27</f>
        <v>51172</v>
      </c>
      <c r="I26" s="76">
        <v>1809</v>
      </c>
      <c r="J26" s="76">
        <f t="shared" si="1"/>
        <v>30.661016949152543</v>
      </c>
      <c r="K26" s="293">
        <f t="shared" si="4"/>
        <v>36.567100185793912</v>
      </c>
      <c r="L26" s="347">
        <v>45</v>
      </c>
      <c r="M26" s="86">
        <v>1714</v>
      </c>
      <c r="N26" s="77">
        <f t="shared" si="2"/>
        <v>13.111111111111111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124088.65000000001</v>
      </c>
      <c r="D28" s="75">
        <f t="shared" si="5"/>
        <v>63212.950000000004</v>
      </c>
      <c r="E28" s="79">
        <f>уборка1!D28+уборка1!H28+уборка1!P28+уборка1!T28+уборка2!D29+уборка2!H29+уборка2!L29+уборка2!P29+уборка2!T29+уборка2!Z29</f>
        <v>63212.950000000004</v>
      </c>
      <c r="F28" s="76">
        <f>SUM(F25:F27)</f>
        <v>3875.6</v>
      </c>
      <c r="G28" s="76">
        <f t="shared" si="0"/>
        <v>50.941766229224029</v>
      </c>
      <c r="H28" s="326">
        <f>уборка1!E28+уборка1!I28+уборка1!Q28+уборка1!U28+уборка2!E29+уборка2!I29+уборка2!M29+уборка2!Q29+уборка2!U29+уборка2!AA29</f>
        <v>240740.9</v>
      </c>
      <c r="I28" s="76">
        <f>SUM(I25:I27)</f>
        <v>14008.199999999999</v>
      </c>
      <c r="J28" s="76">
        <f t="shared" si="1"/>
        <v>36.144596965631123</v>
      </c>
      <c r="K28" s="293">
        <f t="shared" si="4"/>
        <v>38.084110929801568</v>
      </c>
      <c r="L28" s="80">
        <f>SUM(L25:L27)</f>
        <v>226</v>
      </c>
      <c r="M28" s="86"/>
      <c r="N28" s="77">
        <f t="shared" si="2"/>
        <v>17.14867256637168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82909.600000000006</v>
      </c>
      <c r="E29" s="79">
        <f>уборка1!D29+уборка1!H29+уборка1!P29+уборка1!T29+уборка2!D30+уборка2!H30+уборка2!L30+уборка2!P30+уборка2!T30+уборка2!Z30</f>
        <v>82909.600000000006</v>
      </c>
      <c r="F29" s="76">
        <v>1357.4</v>
      </c>
      <c r="G29" s="76">
        <f t="shared" si="0"/>
        <v>70.47073933010401</v>
      </c>
      <c r="H29" s="326">
        <f>уборка1!E29+уборка1!I29+уборка1!Q29+уборка1!U29+уборка2!E30+уборка2!I30+уборка2!M30+уборка2!Q30+уборка2!U30+уборка2!AA30</f>
        <v>276666.5</v>
      </c>
      <c r="I29" s="348">
        <v>4342.7</v>
      </c>
      <c r="J29" s="76">
        <f t="shared" si="1"/>
        <v>31.992780315308671</v>
      </c>
      <c r="K29" s="293">
        <f t="shared" si="4"/>
        <v>33.369658037187492</v>
      </c>
      <c r="L29" s="348">
        <v>86</v>
      </c>
      <c r="M29" s="348"/>
      <c r="N29" s="76">
        <f t="shared" si="2"/>
        <v>15.78372093023256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4" workbookViewId="0">
      <selection activeCell="R11" sqref="R11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2" ht="15.75" customHeight="1">
      <c r="A2" s="365" t="s">
        <v>110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2" ht="14.25" customHeight="1">
      <c r="A3" s="379" t="s">
        <v>173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22">
      <c r="A4" s="2"/>
      <c r="B4" s="12"/>
      <c r="C4" s="94" t="s">
        <v>41</v>
      </c>
      <c r="D4" s="367" t="s">
        <v>42</v>
      </c>
      <c r="E4" s="368"/>
      <c r="F4" s="369"/>
      <c r="G4" s="88" t="s">
        <v>41</v>
      </c>
      <c r="H4" s="370" t="s">
        <v>94</v>
      </c>
      <c r="I4" s="371"/>
      <c r="J4" s="372"/>
      <c r="K4" s="95" t="s">
        <v>41</v>
      </c>
      <c r="L4" s="370" t="s">
        <v>96</v>
      </c>
      <c r="M4" s="371"/>
      <c r="N4" s="372"/>
      <c r="O4" s="96" t="s">
        <v>41</v>
      </c>
      <c r="P4" s="362" t="s">
        <v>97</v>
      </c>
      <c r="Q4" s="363"/>
      <c r="R4" s="364"/>
      <c r="S4" s="97" t="s">
        <v>41</v>
      </c>
      <c r="T4" s="367" t="s">
        <v>43</v>
      </c>
      <c r="U4" s="368"/>
      <c r="V4" s="369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2560</v>
      </c>
      <c r="E8" s="81">
        <v>7764.5</v>
      </c>
      <c r="F8" s="118">
        <f>E8/D8*10</f>
        <v>30.330078125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1383</v>
      </c>
      <c r="E9" s="127">
        <v>6469.9</v>
      </c>
      <c r="F9" s="118">
        <f t="shared" ref="F9:F29" si="4">E9/D9*10</f>
        <v>46.781634128705711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865</v>
      </c>
      <c r="E10" s="131">
        <v>3159</v>
      </c>
      <c r="F10" s="118">
        <f t="shared" si="4"/>
        <v>36.520231213872833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2930</v>
      </c>
      <c r="E11" s="135">
        <v>13136.9</v>
      </c>
      <c r="F11" s="118">
        <f t="shared" si="4"/>
        <v>44.835836177474405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8557</v>
      </c>
      <c r="P11" s="79">
        <v>7357</v>
      </c>
      <c r="Q11" s="79">
        <v>28761.200000000001</v>
      </c>
      <c r="R11" s="81">
        <f t="shared" si="0"/>
        <v>39.093652303928231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/>
      <c r="E12" s="131"/>
      <c r="F12" s="118" t="e">
        <f t="shared" si="4"/>
        <v>#DIV/0!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2505.6999999999998</v>
      </c>
      <c r="E13" s="135">
        <v>10029.9</v>
      </c>
      <c r="F13" s="118">
        <f t="shared" si="4"/>
        <v>40.028335395298726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1661.4</v>
      </c>
      <c r="Q13" s="81">
        <v>5187.8</v>
      </c>
      <c r="R13" s="81">
        <f t="shared" si="0"/>
        <v>31.225472493078126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1839.2</v>
      </c>
      <c r="E14" s="131">
        <v>8200.1</v>
      </c>
      <c r="F14" s="118">
        <f t="shared" si="4"/>
        <v>44.585145715528498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733.1</v>
      </c>
      <c r="Q14" s="81">
        <v>2478.5</v>
      </c>
      <c r="R14" s="81">
        <f t="shared" si="0"/>
        <v>33.808484517801119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2253</v>
      </c>
      <c r="E15" s="131">
        <v>11636</v>
      </c>
      <c r="F15" s="118">
        <f t="shared" si="4"/>
        <v>51.646693297825124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787</v>
      </c>
      <c r="E16" s="131">
        <v>3220.5</v>
      </c>
      <c r="F16" s="118">
        <f t="shared" si="4"/>
        <v>40.921219822109272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6860</v>
      </c>
      <c r="D17" s="79">
        <v>2366</v>
      </c>
      <c r="E17" s="135">
        <v>7684.1</v>
      </c>
      <c r="F17" s="118">
        <f t="shared" si="4"/>
        <v>32.477176669484365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620</v>
      </c>
      <c r="E18" s="131">
        <v>2218</v>
      </c>
      <c r="F18" s="118">
        <f t="shared" si="4"/>
        <v>35.774193548387096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45</v>
      </c>
      <c r="E20" s="131">
        <v>250</v>
      </c>
      <c r="F20" s="118">
        <f t="shared" si="4"/>
        <v>55.555555555555557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1258</v>
      </c>
      <c r="E21" s="131">
        <v>4002</v>
      </c>
      <c r="F21" s="118">
        <f t="shared" si="4"/>
        <v>31.81240063593005</v>
      </c>
      <c r="G21" s="81">
        <v>1042.4000000000001</v>
      </c>
      <c r="H21" s="79">
        <v>1010.7</v>
      </c>
      <c r="I21" s="121">
        <v>2490.5</v>
      </c>
      <c r="J21" s="110">
        <f t="shared" si="1"/>
        <v>24.641337686751754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885</v>
      </c>
      <c r="E22" s="131">
        <v>4985.8</v>
      </c>
      <c r="F22" s="118">
        <f t="shared" si="4"/>
        <v>56.33672316384181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173</v>
      </c>
      <c r="Q22" s="294">
        <v>471</v>
      </c>
      <c r="R22" s="81">
        <f t="shared" si="0"/>
        <v>27.225433526011564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/>
      <c r="E24" s="142"/>
      <c r="F24" s="118" t="e">
        <f t="shared" si="4"/>
        <v>#DIV/0!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65609.700000000012</v>
      </c>
      <c r="D25" s="345">
        <f>SUM(D7:D24)</f>
        <v>20946.900000000001</v>
      </c>
      <c r="E25" s="146">
        <f>SUM(E7:E24)</f>
        <v>83956.700000000012</v>
      </c>
      <c r="F25" s="144">
        <f t="shared" si="4"/>
        <v>40.080727935875956</v>
      </c>
      <c r="G25" s="79">
        <f>SUM(G7:G24)</f>
        <v>8510.6</v>
      </c>
      <c r="H25" s="147">
        <f>SUM(H7:H24)</f>
        <v>8478.9000000000015</v>
      </c>
      <c r="I25" s="81">
        <f>SUM(I7:I24)</f>
        <v>37707.9</v>
      </c>
      <c r="J25" s="138">
        <f t="shared" si="1"/>
        <v>44.472632063121395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22047.15</v>
      </c>
      <c r="P25" s="149">
        <f>SUM(P7:P24)</f>
        <v>19753.150000000001</v>
      </c>
      <c r="Q25" s="84">
        <f>SUM(Q7:Q24)</f>
        <v>67796.5</v>
      </c>
      <c r="R25" s="81">
        <f t="shared" si="0"/>
        <v>34.321867651488496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6950</v>
      </c>
      <c r="E26" s="142">
        <v>25853</v>
      </c>
      <c r="F26" s="118">
        <f t="shared" si="4"/>
        <v>37.198561151079133</v>
      </c>
      <c r="G26" s="79">
        <v>4134</v>
      </c>
      <c r="H26" s="79">
        <v>3888</v>
      </c>
      <c r="I26" s="212">
        <v>16545</v>
      </c>
      <c r="J26" s="125">
        <f t="shared" si="1"/>
        <v>42.554012345679013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3156</v>
      </c>
      <c r="Q26" s="84">
        <v>8774</v>
      </c>
      <c r="R26" s="81">
        <f t="shared" si="0"/>
        <v>27.801013941698351</v>
      </c>
      <c r="S26" s="121">
        <v>210</v>
      </c>
      <c r="T26" s="121"/>
      <c r="U26" s="212"/>
      <c r="V26" s="118" t="e">
        <f>U26/T26*10</f>
        <v>#DIV/0!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83909.700000000012</v>
      </c>
      <c r="D28" s="346">
        <f>SUM(D25:D27)</f>
        <v>27896.9</v>
      </c>
      <c r="E28" s="157">
        <f>SUM(E25:E27)</f>
        <v>109809.70000000001</v>
      </c>
      <c r="F28" s="118">
        <f t="shared" si="4"/>
        <v>39.362689044302414</v>
      </c>
      <c r="G28" s="147">
        <f>SUM(G25:G27)</f>
        <v>12679.6</v>
      </c>
      <c r="H28" s="147">
        <f>SUM(H25:H27)</f>
        <v>12366.900000000001</v>
      </c>
      <c r="I28" s="81">
        <f>SUM(I25:I27)</f>
        <v>54252.9</v>
      </c>
      <c r="J28" s="125">
        <f t="shared" si="1"/>
        <v>43.869441816461681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25366.15</v>
      </c>
      <c r="P28" s="149">
        <f>SUM(P25:P27)</f>
        <v>22909.15</v>
      </c>
      <c r="Q28" s="84">
        <f>SUM(Q25:Q27)</f>
        <v>76570.5</v>
      </c>
      <c r="R28" s="81">
        <f t="shared" si="0"/>
        <v>33.423544740856819</v>
      </c>
      <c r="S28" s="334">
        <f>SUM(S25:S27)</f>
        <v>250</v>
      </c>
      <c r="T28" s="334">
        <f>SUM(T25:T27)</f>
        <v>0</v>
      </c>
      <c r="U28" s="81">
        <f>SUM(U25:U27)</f>
        <v>0</v>
      </c>
      <c r="V28" s="118" t="e">
        <f>U28/T28*10</f>
        <v>#DIV/0!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52654.6</v>
      </c>
      <c r="E29" s="324">
        <v>193477.4</v>
      </c>
      <c r="F29" s="118">
        <f t="shared" si="4"/>
        <v>36.74463389713339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20280</v>
      </c>
      <c r="Q29" s="84">
        <v>39929.4</v>
      </c>
      <c r="R29" s="81">
        <f t="shared" si="0"/>
        <v>19.689053254437873</v>
      </c>
      <c r="S29" s="295">
        <v>72</v>
      </c>
      <c r="T29" s="125"/>
      <c r="U29" s="211"/>
      <c r="V29" s="118" t="e">
        <f>U29/T29*10</f>
        <v>#DIV/0!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AD30" sqref="AD30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44" ht="15.75">
      <c r="A2" s="381" t="s">
        <v>110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44" ht="20.25">
      <c r="A3" s="382" t="s">
        <v>173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44">
      <c r="A4" s="2"/>
      <c r="B4" s="12"/>
      <c r="C4" s="94" t="s">
        <v>41</v>
      </c>
      <c r="D4" s="367" t="s">
        <v>104</v>
      </c>
      <c r="E4" s="368"/>
      <c r="F4" s="369"/>
      <c r="G4" s="88" t="s">
        <v>41</v>
      </c>
      <c r="H4" s="370" t="s">
        <v>107</v>
      </c>
      <c r="I4" s="371"/>
      <c r="J4" s="372"/>
      <c r="K4" s="95" t="s">
        <v>41</v>
      </c>
      <c r="L4" s="370" t="s">
        <v>92</v>
      </c>
      <c r="M4" s="371"/>
      <c r="N4" s="372"/>
      <c r="O4" s="96" t="s">
        <v>41</v>
      </c>
      <c r="P4" s="362" t="s">
        <v>106</v>
      </c>
      <c r="Q4" s="363"/>
      <c r="R4" s="364"/>
      <c r="S4" s="96" t="s">
        <v>41</v>
      </c>
      <c r="T4" s="362" t="s">
        <v>108</v>
      </c>
      <c r="U4" s="363"/>
      <c r="V4" s="364"/>
      <c r="W4" s="2"/>
      <c r="X4" s="12"/>
      <c r="Y4" s="88" t="s">
        <v>41</v>
      </c>
      <c r="Z4" s="367" t="s">
        <v>105</v>
      </c>
      <c r="AA4" s="368"/>
      <c r="AB4" s="369"/>
      <c r="AC4" s="88" t="s">
        <v>41</v>
      </c>
      <c r="AD4" s="370" t="s">
        <v>121</v>
      </c>
      <c r="AE4" s="371"/>
      <c r="AF4" s="372"/>
      <c r="AG4" s="88" t="s">
        <v>41</v>
      </c>
      <c r="AH4" s="370" t="s">
        <v>138</v>
      </c>
      <c r="AI4" s="371"/>
      <c r="AJ4" s="372"/>
      <c r="AK4" s="88" t="s">
        <v>41</v>
      </c>
      <c r="AL4" s="370" t="s">
        <v>139</v>
      </c>
      <c r="AM4" s="371"/>
      <c r="AN4" s="372"/>
      <c r="AO4" s="88" t="s">
        <v>41</v>
      </c>
      <c r="AP4" s="370" t="s">
        <v>140</v>
      </c>
      <c r="AQ4" s="371"/>
      <c r="AR4" s="372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40</v>
      </c>
      <c r="I11" s="327">
        <v>107.8</v>
      </c>
      <c r="J11" s="121">
        <f t="shared" si="3"/>
        <v>26.95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/>
      <c r="E13" s="135"/>
      <c r="F13" s="118" t="e">
        <f t="shared" si="2"/>
        <v>#DIV/0!</v>
      </c>
      <c r="G13" s="75">
        <v>36.700000000000003</v>
      </c>
      <c r="H13" s="72"/>
      <c r="I13" s="136"/>
      <c r="J13" s="118" t="e">
        <f t="shared" si="3"/>
        <v>#DIV/0!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50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524.70000000000005</v>
      </c>
      <c r="H26" s="147">
        <f>SUM(H7:H20)</f>
        <v>40</v>
      </c>
      <c r="I26" s="204">
        <f>SUM(I7:I20)</f>
        <v>107.8</v>
      </c>
      <c r="J26" s="125">
        <f t="shared" si="3"/>
        <v>26.95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3">
        <v>1020</v>
      </c>
      <c r="AD27" s="278">
        <v>971</v>
      </c>
      <c r="AE27" s="143">
        <v>2021</v>
      </c>
      <c r="AF27" s="138">
        <f t="shared" si="6"/>
        <v>20.813594232749743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524.70000000000005</v>
      </c>
      <c r="H29" s="147">
        <f>SUM(H26:H28)</f>
        <v>40</v>
      </c>
      <c r="I29" s="204">
        <f>SUM(I26:I28)</f>
        <v>107.8</v>
      </c>
      <c r="J29" s="125">
        <f t="shared" si="3"/>
        <v>26.95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129">
        <f>SUM(AC26:AC28)</f>
        <v>3364</v>
      </c>
      <c r="AD29" s="205">
        <f>SUM(AD26:AD28)</f>
        <v>3315</v>
      </c>
      <c r="AE29" s="204">
        <f>SUM(AE26:AE28)</f>
        <v>6115.9</v>
      </c>
      <c r="AF29" s="125">
        <f t="shared" si="6"/>
        <v>18.44917043740573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/>
      <c r="D30" s="219"/>
      <c r="E30" s="224"/>
      <c r="F30" s="118" t="e">
        <f t="shared" si="2"/>
        <v>#DIV/0!</v>
      </c>
      <c r="G30" s="210">
        <v>1241</v>
      </c>
      <c r="H30" s="75">
        <v>1191</v>
      </c>
      <c r="I30" s="211">
        <v>2555.8000000000002</v>
      </c>
      <c r="J30" s="125">
        <f t="shared" si="3"/>
        <v>21.459277917716207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4494</v>
      </c>
      <c r="AE30" s="211">
        <v>8053.1</v>
      </c>
      <c r="AF30" s="125">
        <f t="shared" si="6"/>
        <v>17.919670672007122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340</v>
      </c>
      <c r="AM30" s="341">
        <v>190.5</v>
      </c>
      <c r="AN30" s="125">
        <f t="shared" si="8"/>
        <v>5.6029411764705888</v>
      </c>
      <c r="AO30" s="85"/>
      <c r="AP30" s="72"/>
      <c r="AQ30" s="203"/>
      <c r="AR30" s="138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D15" sqref="D15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8.75">
      <c r="A3" s="388" t="s">
        <v>111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0.25">
      <c r="A4" s="389" t="s">
        <v>169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>
      <c r="A5" s="18"/>
      <c r="B5" s="3"/>
      <c r="C5" s="390" t="s">
        <v>53</v>
      </c>
      <c r="D5" s="391"/>
      <c r="E5" s="392" t="s">
        <v>54</v>
      </c>
      <c r="F5" s="393"/>
      <c r="G5" s="392" t="s">
        <v>55</v>
      </c>
      <c r="H5" s="393"/>
      <c r="I5" s="19" t="s">
        <v>158</v>
      </c>
      <c r="J5" s="392" t="s">
        <v>56</v>
      </c>
      <c r="K5" s="393"/>
      <c r="L5" s="392" t="s">
        <v>57</v>
      </c>
      <c r="M5" s="393"/>
      <c r="N5" s="392" t="s">
        <v>58</v>
      </c>
      <c r="O5" s="393"/>
    </row>
    <row r="6" spans="1:15" ht="15" customHeight="1">
      <c r="A6" s="20" t="s">
        <v>59</v>
      </c>
      <c r="B6" s="21" t="s">
        <v>10</v>
      </c>
      <c r="C6" s="383"/>
      <c r="D6" s="384"/>
      <c r="E6" s="385" t="s">
        <v>60</v>
      </c>
      <c r="F6" s="386"/>
      <c r="G6" s="385" t="s">
        <v>61</v>
      </c>
      <c r="H6" s="386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57.2</v>
      </c>
      <c r="D19" s="37">
        <f>M19*380/100</f>
        <v>70.680000000000007</v>
      </c>
      <c r="E19" s="37">
        <f>C19*J19/100</f>
        <v>56.056000000000004</v>
      </c>
      <c r="F19" s="37">
        <f>D19*K19/100</f>
        <v>69.266400000000004</v>
      </c>
      <c r="G19" s="37">
        <f>E19*N19/3.4</f>
        <v>64.299529411764709</v>
      </c>
      <c r="H19" s="37">
        <f>F19*O19/3.4</f>
        <v>79.452635294117641</v>
      </c>
      <c r="I19" s="38">
        <f>G19-H19</f>
        <v>-15.153105882352932</v>
      </c>
      <c r="J19" s="39">
        <v>98</v>
      </c>
      <c r="K19" s="39">
        <v>98</v>
      </c>
      <c r="L19" s="37">
        <v>14.3</v>
      </c>
      <c r="M19" s="37">
        <v>18.600000000000001</v>
      </c>
      <c r="N19" s="37">
        <v>3.9</v>
      </c>
      <c r="O19" s="37">
        <v>3.9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80.444000000000003</v>
      </c>
      <c r="E20" s="40">
        <f>C20*J20/100</f>
        <v>0</v>
      </c>
      <c r="F20" s="40">
        <f>D20*K20/100</f>
        <v>78.835120000000003</v>
      </c>
      <c r="G20" s="40">
        <f>E20*N20/3.4</f>
        <v>0</v>
      </c>
      <c r="H20" s="40">
        <f>F20*O20/3.4</f>
        <v>83.472480000000004</v>
      </c>
      <c r="I20" s="41">
        <f>G20-H20</f>
        <v>-83.472480000000004</v>
      </c>
      <c r="J20" s="42"/>
      <c r="K20" s="42">
        <v>98</v>
      </c>
      <c r="L20" s="40"/>
      <c r="M20" s="40">
        <v>16.899999999999999</v>
      </c>
      <c r="N20" s="40"/>
      <c r="O20" s="43">
        <v>3.6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57.2</v>
      </c>
      <c r="D24" s="46">
        <f t="shared" si="0"/>
        <v>151.12400000000002</v>
      </c>
      <c r="E24" s="46">
        <f t="shared" si="0"/>
        <v>56.056000000000004</v>
      </c>
      <c r="F24" s="46">
        <f t="shared" si="0"/>
        <v>148.10151999999999</v>
      </c>
      <c r="G24" s="46">
        <f>SUM(G19:G23)</f>
        <v>64.299529411764709</v>
      </c>
      <c r="H24" s="46">
        <f t="shared" si="0"/>
        <v>162.92511529411763</v>
      </c>
      <c r="I24" s="46">
        <f>G24-H24</f>
        <v>-98.625585882352922</v>
      </c>
      <c r="J24" s="44">
        <f>E24/C24*100</f>
        <v>98</v>
      </c>
      <c r="K24" s="44">
        <f>F24/D24*100</f>
        <v>97.999999999999972</v>
      </c>
      <c r="L24" s="46">
        <f>C24/400*100</f>
        <v>14.3</v>
      </c>
      <c r="M24" s="46">
        <f>D24/856*100</f>
        <v>17.654672897196264</v>
      </c>
      <c r="N24" s="46">
        <f>G24*3.4/E24</f>
        <v>3.9</v>
      </c>
      <c r="O24" s="46">
        <f>H24*3.4/F24</f>
        <v>3.74030862073529</v>
      </c>
    </row>
    <row r="25" spans="1:16">
      <c r="C25" s="11"/>
      <c r="I25" s="47">
        <f>G24-H24</f>
        <v>-98.625585882352922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3" workbookViewId="0">
      <selection activeCell="D31" sqref="D31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398" t="s">
        <v>172</v>
      </c>
      <c r="C3" s="399"/>
      <c r="D3" s="399"/>
      <c r="E3" s="399"/>
      <c r="F3" s="399"/>
      <c r="G3" s="399"/>
      <c r="H3" s="399"/>
      <c r="I3" s="399"/>
      <c r="J3" s="399"/>
      <c r="K3" s="399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6" t="s">
        <v>64</v>
      </c>
      <c r="D5" s="397"/>
      <c r="E5" s="396" t="s">
        <v>65</v>
      </c>
      <c r="F5" s="397"/>
      <c r="G5" s="394" t="s">
        <v>116</v>
      </c>
      <c r="H5" s="395"/>
      <c r="I5" s="396" t="s">
        <v>75</v>
      </c>
      <c r="J5" s="397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56</v>
      </c>
      <c r="H19" s="194">
        <v>800.5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56</v>
      </c>
      <c r="H30" s="194">
        <f t="shared" si="0"/>
        <v>800.5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56</v>
      </c>
      <c r="H33" s="194">
        <f t="shared" si="1"/>
        <v>800.5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333</v>
      </c>
      <c r="H34" s="194">
        <v>1405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8" workbookViewId="0">
      <selection activeCell="C8" sqref="C8:C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88" t="s">
        <v>68</v>
      </c>
      <c r="B2" s="388"/>
      <c r="C2" s="388"/>
      <c r="D2" s="388"/>
    </row>
    <row r="3" spans="1:5" ht="20.25" customHeight="1">
      <c r="A3" s="388" t="s">
        <v>112</v>
      </c>
      <c r="B3" s="388"/>
      <c r="C3" s="388"/>
      <c r="D3" s="388"/>
    </row>
    <row r="4" spans="1:5" ht="19.5" customHeight="1">
      <c r="A4" s="366" t="s">
        <v>171</v>
      </c>
      <c r="B4" s="366"/>
      <c r="C4" s="366"/>
      <c r="D4" s="366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6</v>
      </c>
    </row>
    <row r="9" spans="1:5" ht="20.25" customHeight="1">
      <c r="A9" s="32">
        <v>2</v>
      </c>
      <c r="B9" s="33" t="s">
        <v>50</v>
      </c>
      <c r="C9" s="32"/>
      <c r="D9" s="32">
        <v>13</v>
      </c>
    </row>
    <row r="10" spans="1:5" ht="20.25" customHeight="1">
      <c r="A10" s="32">
        <v>3</v>
      </c>
      <c r="B10" s="33" t="s">
        <v>51</v>
      </c>
      <c r="C10" s="32"/>
      <c r="D10" s="32">
        <v>9</v>
      </c>
    </row>
    <row r="11" spans="1:5" ht="21" customHeight="1">
      <c r="A11" s="32">
        <v>4</v>
      </c>
      <c r="B11" s="33" t="s">
        <v>156</v>
      </c>
      <c r="C11" s="32"/>
      <c r="D11" s="32">
        <v>4</v>
      </c>
    </row>
    <row r="12" spans="1:5" ht="21" customHeight="1">
      <c r="A12" s="32">
        <v>5</v>
      </c>
      <c r="B12" s="33" t="s">
        <v>52</v>
      </c>
      <c r="C12" s="63"/>
      <c r="D12" s="63">
        <v>11</v>
      </c>
    </row>
    <row r="13" spans="1:5" ht="20.25" customHeight="1">
      <c r="A13" s="32">
        <v>6</v>
      </c>
      <c r="B13" s="33" t="s">
        <v>25</v>
      </c>
      <c r="C13" s="32"/>
      <c r="D13" s="32">
        <v>8</v>
      </c>
    </row>
    <row r="14" spans="1:5" ht="21.75" customHeight="1">
      <c r="A14" s="32">
        <v>7</v>
      </c>
      <c r="B14" s="33" t="s">
        <v>26</v>
      </c>
      <c r="C14" s="32"/>
      <c r="D14" s="32">
        <v>13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14</v>
      </c>
    </row>
    <row r="16" spans="1:5" ht="22.5" customHeight="1">
      <c r="A16" s="32">
        <v>9</v>
      </c>
      <c r="B16" s="33" t="s">
        <v>28</v>
      </c>
      <c r="C16" s="32"/>
      <c r="D16" s="32">
        <v>15</v>
      </c>
    </row>
    <row r="17" spans="1:6" ht="22.5" customHeight="1">
      <c r="A17" s="32">
        <v>10</v>
      </c>
      <c r="B17" s="33" t="s">
        <v>29</v>
      </c>
      <c r="C17" s="32"/>
      <c r="D17" s="32">
        <v>17.5</v>
      </c>
    </row>
    <row r="18" spans="1:6" ht="19.5" customHeight="1">
      <c r="A18" s="32">
        <v>11</v>
      </c>
      <c r="B18" s="33" t="s">
        <v>30</v>
      </c>
      <c r="C18" s="32"/>
      <c r="D18" s="32">
        <v>8</v>
      </c>
    </row>
    <row r="19" spans="1:6" ht="21" customHeight="1">
      <c r="A19" s="32">
        <v>12</v>
      </c>
      <c r="B19" s="33" t="s">
        <v>31</v>
      </c>
      <c r="C19" s="32"/>
      <c r="D19" s="32">
        <v>12.5</v>
      </c>
    </row>
    <row r="20" spans="1:6" ht="33" customHeight="1">
      <c r="A20" s="32">
        <v>13</v>
      </c>
      <c r="B20" s="353" t="s">
        <v>163</v>
      </c>
      <c r="C20" s="63"/>
      <c r="D20" s="63">
        <v>15</v>
      </c>
    </row>
    <row r="21" spans="1:6" ht="22.5" customHeight="1">
      <c r="A21" s="32">
        <v>14</v>
      </c>
      <c r="B21" s="33" t="s">
        <v>32</v>
      </c>
      <c r="C21" s="32"/>
      <c r="D21" s="32">
        <v>24</v>
      </c>
    </row>
    <row r="22" spans="1:6" ht="22.5" customHeight="1">
      <c r="A22" s="32">
        <v>15</v>
      </c>
      <c r="B22" s="33" t="s">
        <v>33</v>
      </c>
      <c r="C22" s="32"/>
      <c r="D22" s="32">
        <v>15.5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13.6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10" workbookViewId="0">
      <selection activeCell="C30" sqref="C30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170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0" t="s">
        <v>154</v>
      </c>
      <c r="E4" s="400"/>
      <c r="F4" s="400"/>
      <c r="G4" s="400"/>
      <c r="H4" s="401"/>
      <c r="I4" s="402" t="s">
        <v>150</v>
      </c>
      <c r="J4" s="403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2012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7862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830</v>
      </c>
      <c r="F27" s="221">
        <v>350</v>
      </c>
      <c r="G27" s="221"/>
      <c r="H27" s="221">
        <v>1690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8692</v>
      </c>
      <c r="F29" s="181">
        <f t="shared" si="1"/>
        <v>3850</v>
      </c>
      <c r="G29" s="181">
        <f t="shared" si="1"/>
        <v>0</v>
      </c>
      <c r="H29" s="181">
        <f t="shared" si="1"/>
        <v>12290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8454</v>
      </c>
      <c r="F30" s="16">
        <v>5080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2023-07-14T04:27:30Z</dcterms:modified>
</cp:coreProperties>
</file>