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C29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<sst xmlns="http://schemas.openxmlformats.org/spreadsheetml/2006/main" count="507" uniqueCount="175">
  <si>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</si>
  <si>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</si>
  <si>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</si>
  <si>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</si>
  <si>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</si>
  <si>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</si>
  <si>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</si>
  <si>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</si>
  <si>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</si>
  <si>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</si>
  <si>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</si>
  <si>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</si>
  <si>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</si>
  <si>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</si>
  <si>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</si>
  <si>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</si>
  <si>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</si>
  <si>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</si>
  <si>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</si>
  <si>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</si>
  <si>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</si>
  <si>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</si>
  <si>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</si>
  <si>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</si>
  <si>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</si>
  <si>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</si>
  <si>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</si>
  <si>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</si>
  <si>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</si>
  <si>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</si>
  <si>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</si>
  <si>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</si>
  <si>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</si>
  <si>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</si>
  <si>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</si>
  <si>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</si>
  <si>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</si>
  <si>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</si>
  <si>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</si>
  <si>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</si>
  <si>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</si>
  <si>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</si>
  <si>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</si>
  <si>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</si>
  <si>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</si>
  <si>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</si>
  <si>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</si>
  <si>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</si>
  <si>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</si>
  <si>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</si>
  <si>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</si>
  <si>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</si>
  <si>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</si>
  <si>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</si>
  <si>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</si>
  <si>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</si>
  <si>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</si>
  <si>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</si>
  <si>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</si>
  <si>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</si>
  <si>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</si>
  <si>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</si>
  <si>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</si>
  <si>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</si>
  <si>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</si>
  <si>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</si>
  <si>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</si>
  <si>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</si>
  <si>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</si>
  <si>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</si>
  <si>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</si>
  <si>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</si>
  <si>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</si>
  <si>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</si>
  <si>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</si>
  <si>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</si>
  <si>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</si>
  <si>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</si>
  <si>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</si>
  <si>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</si>
  <si>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</si>
  <si>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</si>
  <si>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</si>
  <si>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</si>
  <si>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</si>
  <si>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</si>
  <si>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</si>
  <si>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</si>
  <si>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</si>
  <si>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</si>
  <si>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</si>
  <si>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</si>
  <si>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</si>
  <si>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</si>
  <si>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</si>
  <si>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</si>
  <si>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</si>
  <si>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</si>
  <si>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</si>
  <si>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</si>
  <si>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</si>
  <si>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</si>
  <si>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</si>
  <si>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</si>
  <si>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</si>
  <si>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</si>
  <si>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</si>
  <si>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</si>
  <si>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</si>
  <si>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</si>
  <si>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</si>
  <si>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</si>
  <si>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</si>
  <si>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</si>
  <si>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</si>
  <si>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</si>
  <si>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</si>
  <si>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</si>
  <si>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</si>
  <si>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</si>
  <si>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</si>
  <si>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</si>
  <si>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</si>
  <si>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</si>
  <si>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</si>
  <si>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</si>
  <si>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</si>
  <si>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</si>
  <si>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</si>
  <si>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</si>
  <si>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</si>
  <si>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</si>
  <si>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</si>
  <si>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</si>
  <si>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</si>
  <si>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</si>
  <si>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</si>
  <si>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</si>
  <si>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</si>
  <si>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</si>
  <si>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</si>
  <si>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</si>
  <si>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</si>
  <si>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</si>
  <si>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</si>
  <si>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</si>
  <si>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</si>
  <si>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</si>
  <si>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</si>
  <si>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</si>
  <si>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</si>
  <si>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</si>
  <si>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</si>
  <si>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</si>
  <si>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</si>
  <si>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</si>
  <si>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</si>
  <si>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</si>
  <si>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</si>
  <si>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</si>
  <si>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</si>
  <si>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</si>
  <si>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</si>
  <si>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</si>
  <si>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</si>
  <si>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</si>
  <si>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</si>
  <si>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</si>
  <si>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</si>
  <si>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на  17 июля  2023 года</t>
  </si>
  <si>
    <t>17 июля  2023 года</t>
  </si>
  <si>
    <t>на 17 июля   2023 года</t>
  </si>
  <si>
    <t xml:space="preserve"> на 17 июля 2023 года</t>
  </si>
  <si>
    <t>НА 17 ИЮЛЯ 2023 ГОДА</t>
  </si>
  <si>
    <t>на  16 июля 2023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</si>
</sst>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169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856</v>
      </c>
      <c r="E7" s="309">
        <f t="shared" ref="E7:E25" si="1">I7+M7+Q7</f>
        <v>3425</v>
      </c>
      <c r="F7" s="288">
        <f t="shared" ref="F7:F16" si="2">E7/D7*10</f>
        <v>40.011682242990652</v>
      </c>
      <c r="G7" s="300">
        <v>1191.06</v>
      </c>
      <c r="H7" s="300">
        <v>602</v>
      </c>
      <c r="I7" s="291">
        <v>2409</v>
      </c>
      <c r="J7" s="288">
        <f t="shared" ref="J7:J23" si="3">I7/H7*10</f>
        <v>40.016611295681059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479.4</v>
      </c>
      <c r="E8" s="309">
        <f t="shared" si="1"/>
        <v>1692</v>
      </c>
      <c r="F8" s="288">
        <f t="shared" si="2"/>
        <v>35.294117647058826</v>
      </c>
      <c r="G8" s="273">
        <v>1081</v>
      </c>
      <c r="H8" s="300">
        <v>441</v>
      </c>
      <c r="I8" s="302">
        <v>1553</v>
      </c>
      <c r="J8" s="288">
        <f t="shared" si="3"/>
        <v>35.215419501133788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3562</v>
      </c>
      <c r="E9" s="309">
        <f t="shared" si="1"/>
        <v>16306</v>
      </c>
      <c r="F9" s="288">
        <f t="shared" si="2"/>
        <v>45.777653003930382</v>
      </c>
      <c r="G9" s="218">
        <v>1738</v>
      </c>
      <c r="H9" s="218">
        <v>1380</v>
      </c>
      <c r="I9" s="313">
        <v>5658</v>
      </c>
      <c r="J9" s="288">
        <f t="shared" si="3"/>
        <v>41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656</v>
      </c>
      <c r="E10" s="309">
        <f t="shared" si="1"/>
        <v>1991</v>
      </c>
      <c r="F10" s="288">
        <f t="shared" si="2"/>
        <v>30.350609756097562</v>
      </c>
      <c r="G10" s="286">
        <v>645</v>
      </c>
      <c r="H10" s="286">
        <v>215</v>
      </c>
      <c r="I10" s="287">
        <v>796</v>
      </c>
      <c r="J10" s="288">
        <f t="shared" si="3"/>
        <v>37.02325581395349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1190</v>
      </c>
      <c r="E11" s="309">
        <f t="shared" si="1"/>
        <v>4700</v>
      </c>
      <c r="F11" s="288">
        <f t="shared" si="2"/>
        <v>39.495798319327733</v>
      </c>
      <c r="G11" s="290">
        <v>1346</v>
      </c>
      <c r="H11" s="290">
        <v>560</v>
      </c>
      <c r="I11" s="291">
        <v>2520</v>
      </c>
      <c r="J11" s="288">
        <f t="shared" si="3"/>
        <v>45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880</v>
      </c>
      <c r="E12" s="309">
        <f t="shared" si="1"/>
        <v>2790</v>
      </c>
      <c r="F12" s="288">
        <f t="shared" si="2"/>
        <v>31.704545454545453</v>
      </c>
      <c r="G12" s="290">
        <v>800</v>
      </c>
      <c r="H12" s="290">
        <v>450</v>
      </c>
      <c r="I12" s="291">
        <v>1800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300</v>
      </c>
      <c r="Q12" s="290">
        <v>600</v>
      </c>
      <c r="R12" s="288">
        <f t="shared" si="5"/>
        <v>20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141</v>
      </c>
      <c r="E13" s="309">
        <f t="shared" si="1"/>
        <v>370</v>
      </c>
      <c r="F13" s="288">
        <f t="shared" si="2"/>
        <v>26.24113475177305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305</v>
      </c>
      <c r="E14" s="309">
        <f t="shared" si="1"/>
        <v>867</v>
      </c>
      <c r="F14" s="288">
        <f t="shared" si="2"/>
        <v>28.426229508196723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185</v>
      </c>
      <c r="Q14" s="299">
        <v>463</v>
      </c>
      <c r="R14" s="288">
        <f t="shared" si="5"/>
        <v>25.027027027027028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237.5</v>
      </c>
      <c r="E15" s="309">
        <f t="shared" si="1"/>
        <v>922</v>
      </c>
      <c r="F15" s="288">
        <f t="shared" si="2"/>
        <v>38.821052631578951</v>
      </c>
      <c r="G15" s="290">
        <v>770</v>
      </c>
      <c r="H15" s="278">
        <v>222</v>
      </c>
      <c r="I15" s="283">
        <v>844</v>
      </c>
      <c r="J15" s="288">
        <f t="shared" si="3"/>
        <v>38.018018018018019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848</v>
      </c>
      <c r="E16" s="279">
        <f t="shared" si="1"/>
        <v>2848</v>
      </c>
      <c r="F16" s="280">
        <f t="shared" si="2"/>
        <v>33.584905660377359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683</v>
      </c>
      <c r="Q16" s="290">
        <v>1940</v>
      </c>
      <c r="R16" s="288">
        <f t="shared" si="5"/>
        <v>28.404099560761349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390</v>
      </c>
      <c r="E17" s="279">
        <f t="shared" si="1"/>
        <v>1235</v>
      </c>
      <c r="F17" s="288">
        <f>E17/D17*10</f>
        <v>31.666666666666664</v>
      </c>
      <c r="G17" s="290">
        <v>424</v>
      </c>
      <c r="H17" s="290">
        <v>184</v>
      </c>
      <c r="I17" s="291">
        <v>644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85</v>
      </c>
      <c r="E19" s="279">
        <f t="shared" si="1"/>
        <v>221</v>
      </c>
      <c r="F19" s="280">
        <f>E19/D19*10</f>
        <v>26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85</v>
      </c>
      <c r="Q19" s="290">
        <v>221</v>
      </c>
      <c r="R19" s="299">
        <f t="shared" si="5"/>
        <v>26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231</v>
      </c>
      <c r="E20" s="279">
        <f t="shared" si="1"/>
        <v>782</v>
      </c>
      <c r="F20" s="280">
        <f t="shared" ref="F20:F24" si="9">E20/D20*10</f>
        <v>33.852813852813853</v>
      </c>
      <c r="G20" s="290">
        <v>294</v>
      </c>
      <c r="H20" s="290">
        <v>221</v>
      </c>
      <c r="I20" s="291">
        <v>752</v>
      </c>
      <c r="J20" s="282">
        <f t="shared" si="3"/>
        <v>34.027149321266968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324</v>
      </c>
      <c r="E21" s="279">
        <f t="shared" si="1"/>
        <v>986</v>
      </c>
      <c r="F21" s="280">
        <f t="shared" si="9"/>
        <v>30.432098765432102</v>
      </c>
      <c r="G21" s="172">
        <v>231</v>
      </c>
      <c r="H21" s="172">
        <v>65</v>
      </c>
      <c r="I21" s="330">
        <v>182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98</v>
      </c>
      <c r="Q21" s="332">
        <v>249</v>
      </c>
      <c r="R21" s="299">
        <f t="shared" si="5"/>
        <v>25.408163265306122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>
        <v>120</v>
      </c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7194</v>
      </c>
      <c r="H26" s="238">
        <v>2051</v>
      </c>
      <c r="I26" s="232">
        <v>6928</v>
      </c>
      <c r="J26" s="242">
        <v>33.799999999999997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565</v>
      </c>
      <c r="Q26" s="240">
        <v>1447</v>
      </c>
      <c r="R26" s="299">
        <f t="shared" si="5"/>
        <v>25.610619469026549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24770.86</v>
      </c>
      <c r="D29" s="156">
        <f>SUM(D7:D28)</f>
        <v>12168.9</v>
      </c>
      <c r="E29" s="156">
        <f>SUM(E7:E28)</f>
        <v>39839</v>
      </c>
      <c r="F29" s="237">
        <f t="shared" ref="F29" si="10">E29/D29*10</f>
        <v>32.738374051886368</v>
      </c>
      <c r="G29" s="303">
        <f>SUM(G7:G28)</f>
        <v>18213.36</v>
      </c>
      <c r="H29" s="238">
        <f>SUM(H7:H28)</f>
        <v>6411</v>
      </c>
      <c r="I29" s="232">
        <f>SUM(I7:I28)</f>
        <v>24170</v>
      </c>
      <c r="J29" s="237">
        <f t="shared" ref="J29" si="11">I29/H29*10</f>
        <v>37.700826704102326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3105</v>
      </c>
      <c r="Q29" s="306">
        <f>SUM(Q7:Q28)</f>
        <v>8675</v>
      </c>
      <c r="R29" s="304">
        <f t="shared" ref="R29" si="13">Q29/P29*10</f>
        <v>27.93880837359098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2" workbookViewId="0">
      <selection activeCell="I28" sqref="I28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1964</v>
      </c>
      <c r="E9" s="79">
        <f>уборка1!D9+уборка1!H9+уборка1!P9+уборка1!T9+уборка2!D9+уборка2!H9+уборка2!L9+уборка2!P9+уборка2!T9+уборка2!Z9</f>
        <v>1964</v>
      </c>
      <c r="F9" s="81">
        <v>154</v>
      </c>
      <c r="G9" s="76">
        <f t="shared" si="0"/>
        <v>83.788395904436868</v>
      </c>
      <c r="H9" s="76">
        <f>уборка1!E9+уборка1!I9+уборка1!Q9+уборка1!U9+уборка2!E9+уборка2!I9+уборка2!M9+уборка2!Q9+уборка2!U9+уборка2!AA9</f>
        <v>9017.2000000000007</v>
      </c>
      <c r="I9" s="76">
        <v>670.1</v>
      </c>
      <c r="J9" s="76">
        <f t="shared" si="1"/>
        <v>43.512987012987018</v>
      </c>
      <c r="K9" s="293">
        <f t="shared" si="4"/>
        <v>45.91242362525459</v>
      </c>
      <c r="L9" s="80">
        <v>12</v>
      </c>
      <c r="M9" s="307"/>
      <c r="N9" s="76">
        <f t="shared" si="2"/>
        <v>12.833333333333334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2725</v>
      </c>
      <c r="E10" s="79">
        <f>уборка1!D10+уборка1!H10+уборка1!P10+уборка1!T10+уборка2!D10+уборка2!H10+уборка2!L10+уборка2!P10+уборка2!T10+уборка2!Z10</f>
        <v>2725</v>
      </c>
      <c r="F10" s="76">
        <v>255</v>
      </c>
      <c r="G10" s="76">
        <f t="shared" si="0"/>
        <v>75.694444444444443</v>
      </c>
      <c r="H10" s="76">
        <f>уборка1!E10+уборка1!I10+уборка1!Q10+уборка1!U10+уборка2!E10+уборка2!I10+уборка2!M10+уборка2!Q10+уборка2!U10+уборка2!AA10</f>
        <v>9316.7000000000007</v>
      </c>
      <c r="I10" s="76">
        <v>785.9</v>
      </c>
      <c r="J10" s="76">
        <f t="shared" si="1"/>
        <v>30.819607843137256</v>
      </c>
      <c r="K10" s="293">
        <f t="shared" si="4"/>
        <v>34.189724770642201</v>
      </c>
      <c r="L10" s="80">
        <v>9</v>
      </c>
      <c r="M10" s="320"/>
      <c r="N10" s="76">
        <f t="shared" si="2"/>
        <v>28.333333333333332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14450</v>
      </c>
      <c r="E11" s="79">
        <f>уборка1!D11+уборка1!H11+уборка1!P11+уборка1!T11+уборка2!D11+уборка2!H11+уборка2!L11+уборка2!P11+уборка2!T11+уборка2!Z11</f>
        <v>14450</v>
      </c>
      <c r="F11" s="81">
        <v>974</v>
      </c>
      <c r="G11" s="76">
        <f t="shared" si="0"/>
        <v>54.353958999435768</v>
      </c>
      <c r="H11" s="76">
        <f>уборка1!E11+уборка1!I11+уборка1!Q11+уборка1!U11+уборка2!E11+уборка2!I11+уборка2!M11+уборка2!Q11+уборка2!U11+уборка2!AA11</f>
        <v>60747.700000000004</v>
      </c>
      <c r="I11" s="76">
        <v>3751.8</v>
      </c>
      <c r="J11" s="76">
        <f t="shared" si="1"/>
        <v>38.51950718685832</v>
      </c>
      <c r="K11" s="293">
        <f t="shared" si="4"/>
        <v>42.039930795847759</v>
      </c>
      <c r="L11" s="80">
        <v>45</v>
      </c>
      <c r="M11" s="78"/>
      <c r="N11" s="76">
        <f t="shared" si="2"/>
        <v>21.644444444444446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281</v>
      </c>
      <c r="E12" s="79">
        <f>уборка1!D12+уборка1!H12+уборка1!P12+уборка1!T12+уборка2!D12+уборка2!H12+уборка2!L12+уборка2!P12+уборка2!T12+уборка2!Z12</f>
        <v>281</v>
      </c>
      <c r="F12" s="77">
        <v>281</v>
      </c>
      <c r="G12" s="76">
        <f t="shared" si="0"/>
        <v>46.21710526315789</v>
      </c>
      <c r="H12" s="76">
        <f>уборка1!E12+уборка1!I12+уборка1!Q12+уборка1!U12+уборка2!E12+уборка2!I12+уборка2!M12+уборка2!Q12+уборка2!U12+уборка2!AA12</f>
        <v>428.1</v>
      </c>
      <c r="I12" s="77">
        <v>428.1</v>
      </c>
      <c r="J12" s="76">
        <f t="shared" si="1"/>
        <v>15.23487544483986</v>
      </c>
      <c r="K12" s="293">
        <f t="shared" si="4"/>
        <v>15.23487544483986</v>
      </c>
      <c r="L12" s="83">
        <v>9</v>
      </c>
      <c r="M12" s="78"/>
      <c r="N12" s="76">
        <f t="shared" si="2"/>
        <v>31.222222222222221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5348.2</v>
      </c>
      <c r="E13" s="79">
        <f>уборка1!D13+уборка1!H13+уборка1!P13+уборка1!T13+уборка2!D13+уборка2!H13+уборка2!L13+уборка2!P13+уборка2!T13+уборка2!Z13</f>
        <v>5348.2</v>
      </c>
      <c r="F13" s="76">
        <v>334.4</v>
      </c>
      <c r="G13" s="76">
        <f t="shared" si="0"/>
        <v>69.270023831727272</v>
      </c>
      <c r="H13" s="76">
        <f>уборка1!E13+уборка1!I13+уборка1!Q13+уборка1!U13+уборка2!E13+уборка2!I13+уборка2!M13+уборка2!Q13+уборка2!U13+уборка2!AA13</f>
        <v>19668.7</v>
      </c>
      <c r="I13" s="76">
        <v>1444.5</v>
      </c>
      <c r="J13" s="76">
        <f t="shared" si="1"/>
        <v>43.196770334928232</v>
      </c>
      <c r="K13" s="293">
        <f t="shared" si="4"/>
        <v>36.776298567742423</v>
      </c>
      <c r="L13" s="80">
        <v>16</v>
      </c>
      <c r="M13" s="86"/>
      <c r="N13" s="77">
        <f t="shared" si="2"/>
        <v>20.9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3675.5</v>
      </c>
      <c r="E14" s="79">
        <f>уборка1!D14+уборка1!H14+уборка1!P14+уборка1!T14+уборка2!D14+уборка2!H14+уборка2!L14+уборка2!P14+уборка2!T14+уборка2!Z14</f>
        <v>3675.5</v>
      </c>
      <c r="F14" s="76">
        <v>351.7</v>
      </c>
      <c r="G14" s="76">
        <f t="shared" si="0"/>
        <v>64.679900045753712</v>
      </c>
      <c r="H14" s="76">
        <f>уборка1!E14+уборка1!I14+уборка1!Q14+уборка1!U14+уборка2!E14+уборка2!I14+уборка2!M14+уборка2!Q14+уборка2!U14+уборка2!AA14</f>
        <v>14650.199999999999</v>
      </c>
      <c r="I14" s="76">
        <v>1476.8</v>
      </c>
      <c r="J14" s="76">
        <f t="shared" si="1"/>
        <v>41.990332669889114</v>
      </c>
      <c r="K14" s="293">
        <f t="shared" si="4"/>
        <v>39.859066793633517</v>
      </c>
      <c r="L14" s="80">
        <v>17</v>
      </c>
      <c r="M14" s="78"/>
      <c r="N14" s="76">
        <f t="shared" si="2"/>
        <v>20.688235294117646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13168</v>
      </c>
      <c r="E15" s="79">
        <f>уборка1!D15+уборка1!H15+уборка1!P15+уборка1!T15+уборка2!D15+уборка2!H15+уборка2!L15+уборка2!P15+уборка2!T15+уборка2!Z15</f>
        <v>13168</v>
      </c>
      <c r="F15" s="79">
        <v>604</v>
      </c>
      <c r="G15" s="76">
        <f t="shared" si="0"/>
        <v>77.609477220486824</v>
      </c>
      <c r="H15" s="76">
        <f>уборка1!E15+уборка1!I15+уборка1!Q15+уборка1!U15+уборка2!E15+уборка2!I15+уборка2!M15+уборка2!Q15+уборка2!U15+уборка2!AA15</f>
        <v>55429</v>
      </c>
      <c r="I15" s="76">
        <v>2302</v>
      </c>
      <c r="J15" s="76">
        <f t="shared" si="1"/>
        <v>38.11258278145695</v>
      </c>
      <c r="K15" s="293">
        <f t="shared" si="4"/>
        <v>42.093712029161601</v>
      </c>
      <c r="L15" s="80">
        <v>31</v>
      </c>
      <c r="M15" s="78"/>
      <c r="N15" s="76">
        <f t="shared" si="2"/>
        <v>19.483870967741936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5124</v>
      </c>
      <c r="E16" s="79">
        <f>уборка1!D16+уборка1!H16+уборка1!P16+уборка1!T16+уборка2!D17+уборка2!H17+уборка2!L17+уборка2!P17+уборка2!T17+уборка2!Z17</f>
        <v>5124</v>
      </c>
      <c r="F16" s="76">
        <v>357</v>
      </c>
      <c r="G16" s="76">
        <f t="shared" si="0"/>
        <v>56.706507304116869</v>
      </c>
      <c r="H16" s="76">
        <f>уборка1!E16+уборка1!I16+уборка1!Q16+уборка1!U16+уборка2!E17+уборка2!I17+уборка2!M17+уборка2!Q17+уборка2!U17+уборка2!AA17</f>
        <v>19626</v>
      </c>
      <c r="I16" s="76">
        <v>1716.7</v>
      </c>
      <c r="J16" s="76">
        <f t="shared" si="1"/>
        <v>48.086834733893554</v>
      </c>
      <c r="K16" s="293">
        <f t="shared" si="4"/>
        <v>38.302107728337241</v>
      </c>
      <c r="L16" s="335">
        <v>12</v>
      </c>
      <c r="M16" s="78"/>
      <c r="N16" s="76">
        <f t="shared" si="2"/>
        <v>29.75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4984</v>
      </c>
      <c r="E17" s="79">
        <f>уборка1!D17+уборка1!H17+уборка1!P17+уборка1!T17+уборка2!D18+уборка2!H18+уборка2!L18+уборка2!P18+уборка2!T18+уборка2!Z18</f>
        <v>4984</v>
      </c>
      <c r="F17" s="76">
        <v>395</v>
      </c>
      <c r="G17" s="76">
        <f t="shared" si="0"/>
        <v>59.108159392789375</v>
      </c>
      <c r="H17" s="76">
        <f>уборка1!E17+уборка1!I17+уборка1!Q17+уборка1!U17+уборка2!E18+уборка2!I18+уборка2!M18+уборка2!Q18+уборка2!U18+уборка2!AA18</f>
        <v>16894.699999999997</v>
      </c>
      <c r="I17" s="76">
        <v>1709</v>
      </c>
      <c r="J17" s="76">
        <f t="shared" si="1"/>
        <v>43.265822784810126</v>
      </c>
      <c r="K17" s="293">
        <f t="shared" si="4"/>
        <v>33.897873194221503</v>
      </c>
      <c r="L17" s="335">
        <v>19</v>
      </c>
      <c r="M17" s="78"/>
      <c r="N17" s="76">
        <f t="shared" si="2"/>
        <v>20.789473684210527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1150</v>
      </c>
      <c r="E18" s="79">
        <f>уборка1!D18+уборка1!H18+уборка1!P18+уборка1!T18+уборка2!D19+уборка2!H19+уборка2!L19+уборка2!P19+уборка2!T19+уборка2!Z19</f>
        <v>1150</v>
      </c>
      <c r="F18" s="76">
        <v>150</v>
      </c>
      <c r="G18" s="76">
        <f t="shared" si="0"/>
        <v>62.5</v>
      </c>
      <c r="H18" s="76">
        <f>уборка1!E18+уборка1!I18+уборка1!Q18+уборка1!U18+уборка2!E19+уборка2!I19+уборка2!M19+уборка2!Q19+уборка2!U19+уборка2!AA19</f>
        <v>4351</v>
      </c>
      <c r="I18" s="76">
        <v>600</v>
      </c>
      <c r="J18" s="76">
        <f t="shared" si="1"/>
        <v>40</v>
      </c>
      <c r="K18" s="293">
        <f t="shared" si="4"/>
        <v>37.834782608695654</v>
      </c>
      <c r="L18" s="335">
        <v>8</v>
      </c>
      <c r="M18" s="78"/>
      <c r="N18" s="76">
        <f t="shared" si="2"/>
        <v>18.75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627</v>
      </c>
      <c r="E20" s="79">
        <f>уборка1!D20+уборка1!H20+уборка1!P20+уборка1!T20+уборка2!D21+уборка2!H21+уборка2!L21+уборка2!P21+уборка2!T21+уборка2!Z21</f>
        <v>627</v>
      </c>
      <c r="F20" s="76">
        <v>45</v>
      </c>
      <c r="G20" s="76">
        <f t="shared" si="0"/>
        <v>48.946135831381731</v>
      </c>
      <c r="H20" s="76">
        <f>уборка1!E20+уборка1!I20+уборка1!Q20+уборка1!U20+уборка2!E21+уборка2!I21+уборка2!M21+уборка2!Q21+уборка2!U21+уборка2!AA21</f>
        <v>2876.8</v>
      </c>
      <c r="I20" s="76">
        <v>295</v>
      </c>
      <c r="J20" s="76">
        <f t="shared" si="1"/>
        <v>65.555555555555557</v>
      </c>
      <c r="K20" s="293">
        <f t="shared" si="4"/>
        <v>45.881977671451359</v>
      </c>
      <c r="L20" s="80">
        <v>4</v>
      </c>
      <c r="M20" s="78"/>
      <c r="N20" s="76">
        <f t="shared" si="2"/>
        <v>11.25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2983.4</v>
      </c>
      <c r="E21" s="79">
        <f>уборка1!D21+уборка1!H21+уборка1!P21+уборка1!T21+уборка2!D22+уборка2!H22+уборка2!L22+уборка2!P22+уборка2!T22+уборка2!Z22</f>
        <v>2983.4</v>
      </c>
      <c r="F21" s="76">
        <v>265</v>
      </c>
      <c r="G21" s="76">
        <f t="shared" si="0"/>
        <v>58.524432587245222</v>
      </c>
      <c r="H21" s="76">
        <f>уборка1!E21+уборка1!I21+уборка1!Q21+уборка1!U21+уборка2!E22+уборка2!I22+уборка2!M22+уборка2!Q22+уборка2!U22+уборка2!AA22</f>
        <v>8805.6</v>
      </c>
      <c r="I21" s="76">
        <v>783</v>
      </c>
      <c r="J21" s="76">
        <f t="shared" si="1"/>
        <v>29.547169811320757</v>
      </c>
      <c r="K21" s="293">
        <f t="shared" si="4"/>
        <v>29.515318093450425</v>
      </c>
      <c r="L21" s="80">
        <v>8</v>
      </c>
      <c r="M21" s="78"/>
      <c r="N21" s="76">
        <f t="shared" si="2"/>
        <v>33.125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1902.2</v>
      </c>
      <c r="E22" s="79">
        <f>уборка1!D22+уборка1!H22+уборка1!P22+уборка1!T22+уборка2!D23+уборка2!H23+уборка2!L23+уборка2!P23+уборка2!T23+уборка2!Z23</f>
        <v>1902.2</v>
      </c>
      <c r="F22" s="76">
        <v>186.3</v>
      </c>
      <c r="G22" s="76">
        <f t="shared" si="0"/>
        <v>75.436230964467001</v>
      </c>
      <c r="H22" s="76">
        <f>уборка1!E22+уборка1!I22+уборка1!Q22+уборка1!U22+уборка2!E23+уборка2!I23+уборка2!M23+уборка2!Q23+уборка2!U23+уборка2!AA23</f>
        <v>10196.900000000001</v>
      </c>
      <c r="I22" s="76">
        <v>1179.2</v>
      </c>
      <c r="J22" s="76">
        <f t="shared" si="1"/>
        <v>63.295759527643582</v>
      </c>
      <c r="K22" s="293">
        <f t="shared" si="4"/>
        <v>53.60582483440227</v>
      </c>
      <c r="L22" s="80">
        <v>7</v>
      </c>
      <c r="M22" s="78"/>
      <c r="N22" s="76">
        <f t="shared" si="2"/>
        <v>26.614285714285717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0</v>
      </c>
      <c r="E24" s="73">
        <f>уборка1!D24+уборка1!H24+уборка1!P24+уборка1!T24+уборка2!D25+уборка2!H25+уборка2!L25+уборка2!P25+уборка2!T25+уборка2!Z25</f>
        <v>0</v>
      </c>
      <c r="F24" s="153"/>
      <c r="G24" s="326">
        <f t="shared" si="0"/>
        <v>0</v>
      </c>
      <c r="H24" s="77">
        <f>уборка1!E24+уборка1!I24+уборка1!Q24+уборка1!U24+уборка2!E25+уборка2!I25+уборка2!M25+уборка2!Q25+уборка2!U25+уборка2!AA25</f>
        <v>0</v>
      </c>
      <c r="I24" s="153"/>
      <c r="J24" s="76" t="e">
        <f t="shared" si="1"/>
        <v>#DIV/0!</v>
      </c>
      <c r="K24" s="82" t="e">
        <f t="shared" si="4"/>
        <v>#DIV/0!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97568.650000000009</v>
      </c>
      <c r="D25" s="75">
        <f t="shared" si="5"/>
        <v>63231.95</v>
      </c>
      <c r="E25" s="79">
        <f>уборка1!D25+уборка1!H25+уборка1!P25+уборка1!T25+уборка2!D26+уборка2!H26+уборка2!L26+уборка2!P26+уборка2!T26+уборка2!Z26</f>
        <v>63231.95</v>
      </c>
      <c r="F25" s="210">
        <f>SUM(F7:F24)</f>
        <v>4352.4000000000005</v>
      </c>
      <c r="G25" s="76">
        <f t="shared" si="0"/>
        <v>64.807650818167502</v>
      </c>
      <c r="H25" s="326">
        <f>уборка1!E25+уборка1!I25+уборка1!Q25+уборка1!U25+уборка2!E26+уборка2!I26+уборка2!M26+уборка2!Q26+уборка2!U26+уборка2!AA26</f>
        <v>244483.19999999998</v>
      </c>
      <c r="I25" s="210">
        <f>SUM(I7:I24)</f>
        <v>17142.100000000002</v>
      </c>
      <c r="J25" s="76">
        <f t="shared" si="1"/>
        <v>39.38539656281592</v>
      </c>
      <c r="K25" s="293">
        <f t="shared" si="4"/>
        <v>38.664504257736795</v>
      </c>
      <c r="L25" s="347">
        <f>SUM(L7:L24)</f>
        <v>197</v>
      </c>
      <c r="M25" s="86"/>
      <c r="N25" s="77">
        <f t="shared" si="2"/>
        <v>22.09340101522843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15595</v>
      </c>
      <c r="E26" s="79">
        <f>уборка1!D26+уборка1!H26+уборка1!P26+уборка1!T26+уборка2!D27+уборка2!H27+уборка2!L27+уборка2!P27+уборка2!T27+уборка2!Z27</f>
        <v>15595</v>
      </c>
      <c r="F26" s="210"/>
      <c r="G26" s="76">
        <f t="shared" si="0"/>
        <v>59.258274119390506</v>
      </c>
      <c r="H26" s="76">
        <f>уборка1!E26+уборка1!I26+уборка1!Q26+уборка1!U26+уборка2!E27+уборка2!I27+уборка2!M27+уборка2!Q27+уборка2!U27+уборка2!AA27</f>
        <v>56960</v>
      </c>
      <c r="I26" s="76"/>
      <c r="J26" s="76" t="e">
        <f t="shared" si="1"/>
        <v>#DIV/0!</v>
      </c>
      <c r="K26" s="293">
        <f t="shared" si="4"/>
        <v>36.524527092016669</v>
      </c>
      <c r="L26" s="347"/>
      <c r="M26" s="86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124066.65000000001</v>
      </c>
      <c r="D28" s="75">
        <f t="shared" si="5"/>
        <v>78826.95</v>
      </c>
      <c r="E28" s="79">
        <f>уборка1!D28+уборка1!H28+уборка1!P28+уборка1!T28+уборка2!D29+уборка2!H29+уборка2!L29+уборка2!P29+уборка2!T29+уборка2!Z29</f>
        <v>78826.95</v>
      </c>
      <c r="F28" s="76">
        <f>SUM(F25:F27)</f>
        <v>4352.4000000000005</v>
      </c>
      <c r="G28" s="76">
        <f t="shared" si="0"/>
        <v>63.535970383660711</v>
      </c>
      <c r="H28" s="326">
        <f>уборка1!E28+уборка1!I28+уборка1!Q28+уборка1!U28+уборка2!E29+уборка2!I29+уборка2!M29+уборка2!Q29+уборка2!U29+уборка2!AA29</f>
        <v>301443.20000000001</v>
      </c>
      <c r="I28" s="76">
        <f>SUM(I25:I27)</f>
        <v>17142.100000000002</v>
      </c>
      <c r="J28" s="76">
        <f t="shared" si="1"/>
        <v>39.38539656281592</v>
      </c>
      <c r="K28" s="293">
        <f t="shared" si="4"/>
        <v>38.241134535840857</v>
      </c>
      <c r="L28" s="80">
        <f>SUM(L25:L27)</f>
        <v>197</v>
      </c>
      <c r="M28" s="86"/>
      <c r="N28" s="77">
        <f t="shared" si="2"/>
        <v>22.09340101522843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90906.6</v>
      </c>
      <c r="E29" s="79">
        <f>уборка1!D29+уборка1!H29+уборка1!P29+уборка1!T29+уборка2!D30+уборка2!H30+уборка2!L30+уборка2!P30+уборка2!T30+уборка2!Z30</f>
        <v>90906.6</v>
      </c>
      <c r="F29" s="76">
        <v>4769</v>
      </c>
      <c r="G29" s="76">
        <f t="shared" si="0"/>
        <v>77.267955845716699</v>
      </c>
      <c r="H29" s="326">
        <f>уборка1!E29+уборка1!I29+уборка1!Q29+уборка1!U29+уборка2!E30+уборка2!I30+уборка2!M30+уборка2!Q30+уборка2!U30+уборка2!AA30</f>
        <v>307856.40000000002</v>
      </c>
      <c r="I29" s="348">
        <v>18318.8</v>
      </c>
      <c r="J29" s="76">
        <f t="shared" si="1"/>
        <v>38.412245753826795</v>
      </c>
      <c r="K29" s="293">
        <f t="shared" si="4"/>
        <v>33.865131904614188</v>
      </c>
      <c r="L29" s="348">
        <v>236</v>
      </c>
      <c r="M29" s="348"/>
      <c r="N29" s="76">
        <f t="shared" si="2"/>
        <v>20.207627118644069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F18" sqref="F18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1964</v>
      </c>
      <c r="E9" s="127">
        <v>9017.2000000000007</v>
      </c>
      <c r="F9" s="118">
        <f t="shared" ref="F9:F29" si="4">E9/D9*10</f>
        <v>45.91242362525459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1625</v>
      </c>
      <c r="E10" s="131">
        <v>5613.5</v>
      </c>
      <c r="F10" s="118">
        <f t="shared" si="4"/>
        <v>34.544615384615383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4760</v>
      </c>
      <c r="E11" s="135">
        <v>20858.5</v>
      </c>
      <c r="F11" s="118">
        <f t="shared" si="4"/>
        <v>43.820378151260506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8232</v>
      </c>
      <c r="Q11" s="79">
        <v>32124.2</v>
      </c>
      <c r="R11" s="81">
        <f t="shared" si="0"/>
        <v>39.023566569484942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281</v>
      </c>
      <c r="E12" s="131">
        <v>428.1</v>
      </c>
      <c r="F12" s="118">
        <f t="shared" si="4"/>
        <v>15.23487544483986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3522.6</v>
      </c>
      <c r="E13" s="135">
        <v>14074.9</v>
      </c>
      <c r="F13" s="118">
        <f t="shared" si="4"/>
        <v>39.955998410265146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1825.6</v>
      </c>
      <c r="Q13" s="81">
        <v>5593.8</v>
      </c>
      <c r="R13" s="81">
        <f t="shared" si="0"/>
        <v>30.640885188431206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2686.6</v>
      </c>
      <c r="E14" s="131">
        <v>11509.8</v>
      </c>
      <c r="F14" s="118">
        <f t="shared" si="4"/>
        <v>42.841509714881255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4187</v>
      </c>
      <c r="E15" s="131">
        <v>20595</v>
      </c>
      <c r="F15" s="118">
        <f t="shared" si="4"/>
        <v>49.187962741819923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1785</v>
      </c>
      <c r="E16" s="131">
        <v>8175.4</v>
      </c>
      <c r="F16" s="118">
        <f t="shared" si="4"/>
        <v>45.800560224089637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3752</v>
      </c>
      <c r="E17" s="135">
        <v>12643.3</v>
      </c>
      <c r="F17" s="118">
        <f t="shared" si="4"/>
        <v>33.697494669509595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1150</v>
      </c>
      <c r="E18" s="131">
        <v>4351</v>
      </c>
      <c r="F18" s="118">
        <f t="shared" si="4"/>
        <v>37.834782608695654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237</v>
      </c>
      <c r="E20" s="131">
        <v>1428</v>
      </c>
      <c r="F20" s="118">
        <f t="shared" si="4"/>
        <v>60.253164556962027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1941</v>
      </c>
      <c r="E21" s="131">
        <v>6190</v>
      </c>
      <c r="F21" s="118">
        <f t="shared" si="4"/>
        <v>31.890777949510564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1314</v>
      </c>
      <c r="E22" s="131">
        <v>7777.7</v>
      </c>
      <c r="F22" s="118">
        <f t="shared" si="4"/>
        <v>59.191019786910189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315</v>
      </c>
      <c r="Q22" s="294">
        <v>849.2</v>
      </c>
      <c r="R22" s="81">
        <f t="shared" si="0"/>
        <v>26.958730158730159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/>
      <c r="E24" s="142"/>
      <c r="F24" s="118" t="e">
        <f t="shared" si="4"/>
        <v>#DIV/0!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33131.199999999997</v>
      </c>
      <c r="E25" s="146">
        <f>SUM(E7:E24)</f>
        <v>132981.79999999999</v>
      </c>
      <c r="F25" s="144">
        <f t="shared" si="4"/>
        <v>40.137936446612258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21190.15</v>
      </c>
      <c r="Q25" s="84">
        <f>SUM(Q7:Q24)</f>
        <v>72605.600000000006</v>
      </c>
      <c r="R25" s="81">
        <f t="shared" si="0"/>
        <v>34.263844286142387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8258</v>
      </c>
      <c r="E26" s="142">
        <v>30625</v>
      </c>
      <c r="F26" s="118">
        <f t="shared" si="4"/>
        <v>37.085250666020826</v>
      </c>
      <c r="G26" s="79">
        <v>4134</v>
      </c>
      <c r="H26" s="79">
        <v>4051</v>
      </c>
      <c r="I26" s="212">
        <v>17258</v>
      </c>
      <c r="J26" s="125">
        <f t="shared" si="1"/>
        <v>42.601826709454457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3286</v>
      </c>
      <c r="Q26" s="84">
        <v>9077</v>
      </c>
      <c r="R26" s="81">
        <f t="shared" si="0"/>
        <v>27.623250152160679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41389.199999999997</v>
      </c>
      <c r="E28" s="157">
        <f>SUM(E25:E27)</f>
        <v>163606.79999999999</v>
      </c>
      <c r="F28" s="118">
        <f t="shared" si="4"/>
        <v>39.528862601838163</v>
      </c>
      <c r="G28" s="147">
        <f>SUM(G25:G27)</f>
        <v>12679.6</v>
      </c>
      <c r="H28" s="147">
        <f>SUM(H25:H27)</f>
        <v>12561.6</v>
      </c>
      <c r="I28" s="81">
        <f>SUM(I25:I27)</f>
        <v>55091</v>
      </c>
      <c r="J28" s="125">
        <f t="shared" si="1"/>
        <v>43.856674309005221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24476.15</v>
      </c>
      <c r="Q28" s="84">
        <f>SUM(Q25:Q27)</f>
        <v>81682.600000000006</v>
      </c>
      <c r="R28" s="81">
        <f t="shared" si="0"/>
        <v>33.372323670185061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60538.6</v>
      </c>
      <c r="E29" s="324">
        <v>224403.5</v>
      </c>
      <c r="F29" s="118">
        <f t="shared" si="4"/>
        <v>37.067837710155175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20287</v>
      </c>
      <c r="Q29" s="84">
        <v>39949.9</v>
      </c>
      <c r="R29" s="81">
        <f t="shared" si="0"/>
        <v>19.692364568442848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U13" workbookViewId="0">
      <selection activeCell="I30" sqref="I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400</v>
      </c>
      <c r="I11" s="327">
        <v>1062.8</v>
      </c>
      <c r="J11" s="121">
        <f t="shared" si="3"/>
        <v>26.57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400</v>
      </c>
      <c r="I26" s="204">
        <f>SUM(I7:I20)</f>
        <v>1062.8</v>
      </c>
      <c r="J26" s="125">
        <f t="shared" si="3"/>
        <v>26.57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400</v>
      </c>
      <c r="I29" s="204">
        <f>SUM(I26:I28)</f>
        <v>1062.8</v>
      </c>
      <c r="J29" s="125">
        <f t="shared" si="3"/>
        <v>26.57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/>
      <c r="D30" s="219"/>
      <c r="E30" s="224"/>
      <c r="F30" s="118" t="e">
        <f t="shared" si="2"/>
        <v>#DIV/0!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4494</v>
      </c>
      <c r="AE30" s="211">
        <v>8053.1</v>
      </c>
      <c r="AF30" s="125">
        <f t="shared" si="6"/>
        <v>17.919670672007122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171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58</v>
      </c>
      <c r="D19" s="37">
        <f>M19*380/100</f>
        <v>69.540000000000006</v>
      </c>
      <c r="E19" s="37">
        <f>C19*J19/100</f>
        <v>56.84</v>
      </c>
      <c r="F19" s="37">
        <f>D19*K19/100</f>
        <v>68.149200000000008</v>
      </c>
      <c r="G19" s="37">
        <f>E19*N19/3.4</f>
        <v>66.870588235294122</v>
      </c>
      <c r="H19" s="37">
        <f>F19*O19/3.4</f>
        <v>80.175529411764714</v>
      </c>
      <c r="I19" s="38">
        <f>G19-H19</f>
        <v>-13.304941176470592</v>
      </c>
      <c r="J19" s="39">
        <v>98</v>
      </c>
      <c r="K19" s="39">
        <v>98</v>
      </c>
      <c r="L19" s="37">
        <v>14.5</v>
      </c>
      <c r="M19" s="37">
        <v>18.3</v>
      </c>
      <c r="N19" s="37">
        <v>4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81.396000000000001</v>
      </c>
      <c r="E20" s="40">
        <f>C20*J20/100</f>
        <v>0</v>
      </c>
      <c r="F20" s="40">
        <f>D20*K20/100</f>
        <v>79.768079999999998</v>
      </c>
      <c r="G20" s="40">
        <f>E20*N20/3.4</f>
        <v>0</v>
      </c>
      <c r="H20" s="40">
        <f>F20*O20/3.4</f>
        <v>84.46032000000001</v>
      </c>
      <c r="I20" s="41">
        <f>G20-H20</f>
        <v>-84.46032000000001</v>
      </c>
      <c r="J20" s="42"/>
      <c r="K20" s="42">
        <v>98</v>
      </c>
      <c r="L20" s="40"/>
      <c r="M20" s="40">
        <v>17.100000000000001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58</v>
      </c>
      <c r="D24" s="46">
        <f t="shared" si="0"/>
        <v>150.93600000000001</v>
      </c>
      <c r="E24" s="46">
        <f t="shared" si="0"/>
        <v>56.84</v>
      </c>
      <c r="F24" s="46">
        <f t="shared" si="0"/>
        <v>147.91728000000001</v>
      </c>
      <c r="G24" s="46">
        <f>SUM(G19:G23)</f>
        <v>66.870588235294122</v>
      </c>
      <c r="H24" s="46">
        <f t="shared" si="0"/>
        <v>164.63584941176472</v>
      </c>
      <c r="I24" s="46">
        <f>G24-H24</f>
        <v>-97.765261176470602</v>
      </c>
      <c r="J24" s="44">
        <f>E24/C24*100</f>
        <v>98.000000000000014</v>
      </c>
      <c r="K24" s="44">
        <f>F24/D24*100</f>
        <v>98</v>
      </c>
      <c r="L24" s="46">
        <f>C24/400*100</f>
        <v>14.499999999999998</v>
      </c>
      <c r="M24" s="46">
        <f>D24/856*100</f>
        <v>17.632710280373836</v>
      </c>
      <c r="N24" s="46">
        <f>G24*3.4/E24</f>
        <v>4</v>
      </c>
      <c r="O24" s="46">
        <f>H24*3.4/F24</f>
        <v>3.7842900302114804</v>
      </c>
    </row>
    <row r="25" spans="1:16">
      <c r="C25" s="11"/>
      <c r="I25" s="47">
        <f>G24-H24</f>
        <v>-97.765261176470602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333</v>
      </c>
      <c r="H34" s="194">
        <v>1405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10" workbookViewId="0">
      <selection activeCell="D19" sqref="D19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174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4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8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8</v>
      </c>
    </row>
    <row r="19" spans="1:6" ht="21" customHeight="1">
      <c r="A19" s="32">
        <v>12</v>
      </c>
      <c r="B19" s="33" t="s">
        <v>31</v>
      </c>
      <c r="C19" s="32">
        <v>1</v>
      </c>
      <c r="D19" s="32">
        <v>13.5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>
        <v>3</v>
      </c>
      <c r="D21" s="32">
        <v>27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173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2012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7862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830</v>
      </c>
      <c r="F27" s="221">
        <v>350</v>
      </c>
      <c r="G27" s="221"/>
      <c r="H27" s="221">
        <v>1690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8692</v>
      </c>
      <c r="F29" s="181">
        <f t="shared" si="1"/>
        <v>3850</v>
      </c>
      <c r="G29" s="181">
        <f t="shared" si="1"/>
        <v>0</v>
      </c>
      <c r="H29" s="181">
        <f t="shared" si="1"/>
        <v>12290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2023-07-17T04:34:55Z</dcterms:modified>
</cp:coreProperties>
</file>