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<sst xmlns="http://schemas.openxmlformats.org/spreadsheetml/2006/main" count="510" uniqueCount="178">
  <si>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</si>
  <si>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</si>
  <si>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</si>
  <si>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</si>
  <si>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</si>
  <si>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</si>
  <si>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</si>
  <si>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</si>
  <si>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</si>
  <si>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</si>
  <si>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</si>
  <si>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</si>
  <si>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</si>
  <si>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</si>
  <si>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</si>
  <si>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</si>
  <si>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</si>
  <si>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</si>
  <si>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</si>
  <si>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</si>
  <si>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</si>
  <si>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</si>
  <si>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</si>
  <si>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</si>
  <si>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</si>
  <si>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</si>
  <si>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</si>
  <si>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</si>
  <si>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</si>
  <si>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</si>
  <si>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</si>
  <si>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</si>
  <si>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</si>
  <si>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</si>
  <si>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</si>
  <si>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</si>
  <si>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</si>
  <si>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</si>
  <si>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</si>
  <si>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</si>
  <si>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</si>
  <si>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</si>
  <si>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</si>
  <si>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</si>
  <si>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</si>
  <si>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</si>
  <si>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</si>
  <si>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</si>
  <si>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</si>
  <si>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</si>
  <si>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</si>
  <si>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</si>
  <si>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</si>
  <si>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</si>
  <si>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</si>
  <si>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</si>
  <si>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</si>
  <si>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</si>
  <si>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</si>
  <si>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</si>
  <si>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</si>
  <si>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</si>
  <si>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</si>
  <si>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</si>
  <si>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</si>
  <si>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</si>
  <si>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</si>
  <si>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</si>
  <si>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</si>
  <si>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</si>
  <si>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</si>
  <si>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</si>
  <si>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</si>
  <si>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</si>
  <si>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</si>
  <si>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</si>
  <si>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</si>
  <si>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</si>
  <si>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</si>
  <si>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</si>
  <si>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</si>
  <si>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</si>
  <si>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</si>
  <si>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</si>
  <si>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</si>
  <si>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</si>
  <si>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</si>
  <si>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</si>
  <si>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</si>
  <si>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</si>
  <si>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</si>
  <si>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</si>
  <si>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</si>
  <si>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</si>
  <si>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</si>
  <si>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</si>
  <si>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</si>
  <si>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</si>
  <si>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</si>
  <si>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</si>
  <si>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</si>
  <si>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</si>
  <si>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</si>
  <si>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</si>
  <si>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</si>
  <si>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</si>
  <si>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</si>
  <si>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</si>
  <si>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</si>
  <si>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</si>
  <si>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</si>
  <si>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</si>
  <si>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</si>
  <si>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</si>
  <si>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</si>
  <si>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</si>
  <si>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</si>
  <si>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</si>
  <si>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</si>
  <si>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</si>
  <si>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</si>
  <si>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</si>
  <si>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</si>
  <si>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</si>
  <si>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</si>
  <si>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</si>
  <si>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</si>
  <si>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</si>
  <si>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</si>
  <si>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</si>
  <si>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</si>
  <si>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</si>
  <si>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</si>
  <si>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</si>
  <si>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</si>
  <si>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</si>
  <si>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</si>
  <si>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</si>
  <si>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</si>
  <si>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</si>
  <si>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</si>
  <si>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</si>
  <si>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</si>
  <si>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</si>
  <si>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</si>
  <si>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</si>
  <si>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</si>
  <si>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</si>
  <si>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</si>
  <si>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</si>
  <si>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</si>
  <si>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</si>
  <si>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</si>
  <si>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</si>
  <si>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</si>
  <si>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</si>
  <si>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</si>
  <si>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</si>
  <si>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</si>
  <si>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</si>
  <si>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</si>
  <si>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</si>
  <si>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</si>
  <si>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</si>
  <si>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</si>
  <si>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</si>
  <si>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</si>
  <si>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</si>
  <si>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</si>
  <si>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</si>
  <si>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</si>
  <si>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</si>
  <si>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18 августа 2023 ГОДА</t>
  </si>
  <si>
    <t>на  18 августа 2023 года.</t>
  </si>
  <si>
    <t xml:space="preserve"> на 18 августа 2023 года</t>
  </si>
  <si>
    <t>на 18 августа   2023 года</t>
  </si>
  <si>
    <t>18 августа  2023 года</t>
  </si>
  <si>
    <t>на  18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</si>
</sst>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39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59">
        <f>SUM(T7:T28)</f>
        <v>210</v>
      </c>
      <c r="U29" s="362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4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7720.9000000000005</v>
      </c>
      <c r="E13" s="79">
        <f>уборка1!D13+уборка1!H13+уборка1!P13+уборка1!T13+уборка2!D13+уборка2!H13+уборка2!L13+уборка2!P13+уборка2!T13+уборка2!Z13</f>
        <v>7720.9000000000005</v>
      </c>
      <c r="F13" s="76"/>
      <c r="G13" s="76">
        <f t="shared" si="0"/>
        <v>100</v>
      </c>
      <c r="H13" s="76">
        <f>уборка1!E13+уборка1!I13+уборка1!Q13+уборка1!U13+уборка2!E13+уборка2!I13+уборка2!M13+уборка2!Q13+уборка2!U13+уборка2!AA13</f>
        <v>26655</v>
      </c>
      <c r="I13" s="76"/>
      <c r="J13" s="76" t="e">
        <f t="shared" si="1"/>
        <v>#DIV/0!</v>
      </c>
      <c r="K13" s="292">
        <f t="shared" si="4"/>
        <v>34.523177349790821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49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97706.650000000009</v>
      </c>
      <c r="E25" s="79">
        <f>уборка1!D25+уборка1!H25+уборка1!P25+уборка1!T25+уборка2!D26+уборка2!H26+уборка2!L26+уборка2!P26+уборка2!T26+уборка2!Z26</f>
        <v>97706.650000000009</v>
      </c>
      <c r="F25" s="209">
        <f>SUM(F7:F24)</f>
        <v>0</v>
      </c>
      <c r="G25" s="76">
        <f t="shared" si="0"/>
        <v>100</v>
      </c>
      <c r="H25" s="324">
        <f>уборка1!E25+уборка1!I25+уборка1!Q25+уборка1!U25+уборка2!E26+уборка2!I26+уборка2!M26+уборка2!Q26+уборка2!U26+уборка2!AA26</f>
        <v>380933.13999999996</v>
      </c>
      <c r="I25" s="209">
        <f>SUM(I7:I24)</f>
        <v>0</v>
      </c>
      <c r="J25" s="76" t="e">
        <f t="shared" si="1"/>
        <v>#DIV/0!</v>
      </c>
      <c r="K25" s="292">
        <f t="shared" si="4"/>
        <v>38.987432278150969</v>
      </c>
      <c r="L25" s="344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26317</v>
      </c>
      <c r="E26" s="79">
        <f>уборка1!D26+уборка1!H26+уборка1!P26+уборка1!T26+уборка2!D27+уборка2!H27+уборка2!L27+уборка2!P27+уборка2!T27+уборка2!Z27</f>
        <v>26317</v>
      </c>
      <c r="F26" s="209"/>
      <c r="G26" s="76">
        <f t="shared" si="0"/>
        <v>100</v>
      </c>
      <c r="H26" s="76">
        <f>уборка1!E26+уборка1!I26+уборка1!Q26+уборка1!U26+уборка2!E27+уборка2!I27+уборка2!M27+уборка2!Q27+уборка2!U27+уборка2!AA27</f>
        <v>94745</v>
      </c>
      <c r="I26" s="76"/>
      <c r="J26" s="76" t="e">
        <f t="shared" si="1"/>
        <v>#DIV/0!</v>
      </c>
      <c r="K26" s="292">
        <f t="shared" si="4"/>
        <v>36.001443933579054</v>
      </c>
      <c r="L26" s="344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124204.65000000001</v>
      </c>
      <c r="E28" s="79">
        <f>уборка1!D28+уборка1!H28+уборка1!P28+уборка1!T28+уборка2!D29+уборка2!H29+уборка2!L29+уборка2!P29+уборка2!T29+уборка2!Z29</f>
        <v>124204.65000000001</v>
      </c>
      <c r="F28" s="76">
        <f>SUM(F25:F27)</f>
        <v>0</v>
      </c>
      <c r="G28" s="76">
        <f t="shared" si="0"/>
        <v>100</v>
      </c>
      <c r="H28" s="324">
        <f>уборка1!E28+уборка1!I28+уборка1!Q28+уборка1!U28+уборка2!E29+уборка2!I29+уборка2!M29+уборка2!Q29+уборка2!U29+уборка2!AA29</f>
        <v>476290.63999999996</v>
      </c>
      <c r="I28" s="76">
        <f>SUM(I25:I27)</f>
        <v>0</v>
      </c>
      <c r="J28" s="76" t="e">
        <f t="shared" si="1"/>
        <v>#DIV/0!</v>
      </c>
      <c r="K28" s="292">
        <f t="shared" si="4"/>
        <v>38.347247063616372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117530.1</v>
      </c>
      <c r="E29" s="79">
        <f>уборка1!D29+уборка1!H29+уборка1!P29+уборка1!T29+уборка2!D30+уборка2!H30+уборка2!L30+уборка2!P30+уборка2!T30+уборка2!Z30</f>
        <v>117530.1</v>
      </c>
      <c r="F29" s="76">
        <v>0</v>
      </c>
      <c r="G29" s="76">
        <f t="shared" si="0"/>
        <v>99.684483991379295</v>
      </c>
      <c r="H29" s="324">
        <f>уборка1!E29+уборка1!I29+уборка1!Q29+уборка1!U29+уборка2!E30+уборка2!I30+уборка2!M30+уборка2!Q30+уборка2!U30+уборка2!AA30</f>
        <v>417699.7</v>
      </c>
      <c r="I29" s="345">
        <v>0</v>
      </c>
      <c r="J29" s="76" t="e">
        <f t="shared" si="1"/>
        <v>#DIV/0!</v>
      </c>
      <c r="K29" s="292">
        <f t="shared" si="4"/>
        <v>35.539806398531098</v>
      </c>
      <c r="L29" s="345">
        <v>0</v>
      </c>
      <c r="M29" s="345"/>
      <c r="N29" s="76" t="e">
        <f t="shared" si="2"/>
        <v>#DIV/0!</v>
      </c>
    </row>
    <row r="30" spans="1:14">
      <c r="F30" s="353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8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5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49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2">
        <f>SUM(C7:C24)</f>
        <v>65711.600000000006</v>
      </c>
      <c r="D25" s="342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3">
        <f>SUM(C25:C27)</f>
        <v>84011.6</v>
      </c>
      <c r="D28" s="343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6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workbookViewId="0">
      <selection activeCell="A3" sqref="A3:R3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470.3</v>
      </c>
      <c r="Q13" s="81">
        <v>772.3</v>
      </c>
      <c r="R13" s="81">
        <f t="shared" si="0"/>
        <v>16.42143312779077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6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49" t="s">
        <v>163</v>
      </c>
      <c r="C18" s="116">
        <v>290</v>
      </c>
      <c r="D18" s="79">
        <v>290</v>
      </c>
      <c r="E18" s="361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49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470.3</v>
      </c>
      <c r="Q26" s="83">
        <f>SUM(Q7:Q25)</f>
        <v>772.3</v>
      </c>
      <c r="R26" s="81">
        <f t="shared" si="0"/>
        <v>16.42143312779077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3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>
        <v>500</v>
      </c>
      <c r="M27" s="211">
        <v>1655</v>
      </c>
      <c r="N27" s="124">
        <f t="shared" si="4"/>
        <v>33.1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1250</v>
      </c>
      <c r="AI27" s="211">
        <v>1201</v>
      </c>
      <c r="AJ27" s="124">
        <f t="shared" si="7"/>
        <v>9.6080000000000005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500</v>
      </c>
      <c r="M29" s="81">
        <f>SUM(M26:M28)</f>
        <v>1655</v>
      </c>
      <c r="N29" s="124">
        <f t="shared" si="4"/>
        <v>33.1</v>
      </c>
      <c r="O29" s="251">
        <f>SUM(O26:O28)</f>
        <v>470.3</v>
      </c>
      <c r="P29" s="148">
        <f>SUM(P26:P28)</f>
        <v>470.3</v>
      </c>
      <c r="Q29" s="83">
        <f>SUM(Q26:Q28)</f>
        <v>772.3</v>
      </c>
      <c r="R29" s="81">
        <f t="shared" si="0"/>
        <v>16.42143312779077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7">
        <f>SUM(AH26:AH28)</f>
        <v>3647.6</v>
      </c>
      <c r="AI29" s="203">
        <f>SUM(AI26:AI28)</f>
        <v>4856.5</v>
      </c>
      <c r="AJ29" s="124">
        <f t="shared" si="7"/>
        <v>13.314234016887816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3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1040</v>
      </c>
      <c r="Q30" s="83">
        <v>937.1</v>
      </c>
      <c r="R30" s="81">
        <f t="shared" si="0"/>
        <v>9.0105769230769219</v>
      </c>
      <c r="S30" s="146"/>
      <c r="T30" s="79"/>
      <c r="U30" s="341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217">
        <v>10291</v>
      </c>
      <c r="AI30" s="210">
        <v>7665.8</v>
      </c>
      <c r="AJ30" s="137">
        <f t="shared" si="7"/>
        <v>7.4490331357496844</v>
      </c>
      <c r="AK30" s="209">
        <v>1517</v>
      </c>
      <c r="AL30" s="75">
        <v>1517</v>
      </c>
      <c r="AM30" s="339">
        <v>1422.4</v>
      </c>
      <c r="AN30" s="360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R19" sqref="R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4" t="s">
        <v>162</v>
      </c>
      <c r="C19" s="37">
        <f>L19*400/100</f>
        <v>51.2</v>
      </c>
      <c r="D19" s="37">
        <f>M19*390/100</f>
        <v>69.42</v>
      </c>
      <c r="E19" s="37">
        <f>C19*J19/100</f>
        <v>50.176000000000002</v>
      </c>
      <c r="F19" s="37">
        <f>D19*K19/100</f>
        <v>68.031599999999997</v>
      </c>
      <c r="G19" s="37">
        <f>E19*N19/3.4</f>
        <v>59.030588235294118</v>
      </c>
      <c r="H19" s="37">
        <f>F19*O19/3.4</f>
        <v>82.038105882352937</v>
      </c>
      <c r="I19" s="38">
        <f>G19-H19</f>
        <v>-23.007517647058819</v>
      </c>
      <c r="J19" s="39">
        <v>98</v>
      </c>
      <c r="K19" s="39">
        <v>98</v>
      </c>
      <c r="L19" s="37">
        <v>12.8</v>
      </c>
      <c r="M19" s="37">
        <v>17.8</v>
      </c>
      <c r="N19" s="37">
        <v>4</v>
      </c>
      <c r="O19" s="37">
        <v>4.0999999999999996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51.2</v>
      </c>
      <c r="D24" s="46">
        <f t="shared" si="0"/>
        <v>147.108</v>
      </c>
      <c r="E24" s="46">
        <f t="shared" si="0"/>
        <v>50.176000000000002</v>
      </c>
      <c r="F24" s="46">
        <f t="shared" si="0"/>
        <v>144.16584</v>
      </c>
      <c r="G24" s="46">
        <f>SUM(G19:G23)</f>
        <v>59.030588235294118</v>
      </c>
      <c r="H24" s="46">
        <f t="shared" si="0"/>
        <v>167.12931529411765</v>
      </c>
      <c r="I24" s="46">
        <f>G24-H24</f>
        <v>-108.09872705882353</v>
      </c>
      <c r="J24" s="44">
        <f>E24/C24*100</f>
        <v>98</v>
      </c>
      <c r="K24" s="44">
        <f>F24/D24*100</f>
        <v>98</v>
      </c>
      <c r="L24" s="46">
        <f>C24/400*100</f>
        <v>12.8</v>
      </c>
      <c r="M24" s="46">
        <f>D24/858*100</f>
        <v>17.145454545454548</v>
      </c>
      <c r="N24" s="46">
        <f>G24*3.4/E24</f>
        <v>4</v>
      </c>
      <c r="O24" s="46">
        <f>H24*3.4/F24</f>
        <v>3.9415694591728521</v>
      </c>
    </row>
    <row r="25" spans="1:16">
      <c r="C25" s="11"/>
      <c r="I25" s="47">
        <f>G24-H24</f>
        <v>-108.09872705882353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3" workbookViewId="0">
      <selection activeCell="D34" sqref="D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174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1" t="s">
        <v>163</v>
      </c>
      <c r="C19" s="192">
        <v>287</v>
      </c>
      <c r="D19" s="193">
        <v>1072.2</v>
      </c>
      <c r="E19" s="336">
        <v>154</v>
      </c>
      <c r="F19" s="193">
        <v>2315</v>
      </c>
      <c r="G19" s="193">
        <v>105</v>
      </c>
      <c r="H19" s="193">
        <v>1799.8</v>
      </c>
      <c r="I19" s="336">
        <v>150</v>
      </c>
      <c r="J19" s="336">
        <v>3758.6</v>
      </c>
      <c r="K19" s="16">
        <v>114.7</v>
      </c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287</v>
      </c>
      <c r="D30" s="193">
        <f t="shared" ref="D30:J30" si="0">SUM(D7:D29)</f>
        <v>1072.2</v>
      </c>
      <c r="E30" s="193">
        <f>SUM(E7:E29)</f>
        <v>154</v>
      </c>
      <c r="F30" s="193">
        <f>SUM(F7:F29)</f>
        <v>2315</v>
      </c>
      <c r="G30" s="193">
        <f t="shared" si="0"/>
        <v>105</v>
      </c>
      <c r="H30" s="193">
        <f t="shared" si="0"/>
        <v>1799.8</v>
      </c>
      <c r="I30" s="193">
        <f t="shared" si="0"/>
        <v>150</v>
      </c>
      <c r="J30" s="193">
        <f t="shared" si="0"/>
        <v>3758.6</v>
      </c>
      <c r="K30" s="188">
        <f>SUM(K7:K29)</f>
        <v>114.7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611</v>
      </c>
      <c r="D33" s="193">
        <f t="shared" ref="D33:J33" si="1">SUM(D30:D32)</f>
        <v>1882.2</v>
      </c>
      <c r="E33" s="193">
        <f t="shared" si="1"/>
        <v>154</v>
      </c>
      <c r="F33" s="193">
        <f t="shared" si="1"/>
        <v>2315</v>
      </c>
      <c r="G33" s="193">
        <f t="shared" si="1"/>
        <v>105</v>
      </c>
      <c r="H33" s="193">
        <f t="shared" si="1"/>
        <v>1799.8</v>
      </c>
      <c r="I33" s="193">
        <f t="shared" si="1"/>
        <v>150</v>
      </c>
      <c r="J33" s="193">
        <f t="shared" si="1"/>
        <v>3758.6</v>
      </c>
      <c r="K33" s="16">
        <f>SUM(K30:K32)</f>
        <v>114.7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1808.2</v>
      </c>
      <c r="I34" s="193">
        <v>266</v>
      </c>
      <c r="J34" s="193">
        <v>1908.5</v>
      </c>
      <c r="K34" s="16">
        <v>3206.6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173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0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10" workbookViewId="0">
      <selection activeCell="D30" sqref="D30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7" t="s">
        <v>172</v>
      </c>
      <c r="E3" s="357"/>
      <c r="F3" s="357"/>
      <c r="G3" s="358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>
        <v>3782</v>
      </c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>
        <v>2356</v>
      </c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>
        <v>3098</v>
      </c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>
        <v>17579</v>
      </c>
      <c r="D11" s="84">
        <v>1140</v>
      </c>
      <c r="E11" s="84">
        <v>2066</v>
      </c>
      <c r="F11" s="179"/>
      <c r="G11" s="179"/>
      <c r="H11" s="179">
        <v>26189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>
        <v>800</v>
      </c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>
        <v>6045.8</v>
      </c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>
        <v>4561.1000000000004</v>
      </c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>
        <v>12568</v>
      </c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>
        <v>8284</v>
      </c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2" t="s">
        <v>163</v>
      </c>
      <c r="C17" s="168">
        <v>8722</v>
      </c>
      <c r="D17" s="85">
        <v>1562</v>
      </c>
      <c r="E17" s="85">
        <v>5918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>
        <v>2495</v>
      </c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>
        <v>100</v>
      </c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>
        <v>1300</v>
      </c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>
        <v>4627</v>
      </c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>
        <v>2207.6</v>
      </c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>
        <v>1120</v>
      </c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79645.5</v>
      </c>
      <c r="D26" s="73">
        <f>SUM(D7:D25)</f>
        <v>18549.2</v>
      </c>
      <c r="E26" s="73">
        <f>SUM(E7:E25)</f>
        <v>13834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26189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>
        <v>23200</v>
      </c>
      <c r="D27" s="220">
        <v>11360</v>
      </c>
      <c r="E27" s="220">
        <v>1830</v>
      </c>
      <c r="F27" s="220">
        <v>2820</v>
      </c>
      <c r="G27" s="220"/>
      <c r="H27" s="220">
        <v>2510</v>
      </c>
      <c r="I27" s="220"/>
      <c r="J27" s="220"/>
      <c r="K27" s="220">
        <v>1820</v>
      </c>
      <c r="L27" s="220">
        <v>1370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102845.5</v>
      </c>
      <c r="D29" s="16">
        <f t="shared" ref="D29:L29" si="1">SUM(D26:D28)</f>
        <v>29982.2</v>
      </c>
      <c r="E29" s="16">
        <f>SUM(E26:E28)</f>
        <v>15664</v>
      </c>
      <c r="F29" s="180">
        <f t="shared" si="1"/>
        <v>6742</v>
      </c>
      <c r="G29" s="180">
        <f t="shared" si="1"/>
        <v>0</v>
      </c>
      <c r="H29" s="180">
        <f t="shared" si="1"/>
        <v>28699</v>
      </c>
      <c r="I29" s="180">
        <f t="shared" si="1"/>
        <v>0</v>
      </c>
      <c r="J29" s="180">
        <f t="shared" si="1"/>
        <v>0</v>
      </c>
      <c r="K29" s="180">
        <f t="shared" si="1"/>
        <v>10245</v>
      </c>
      <c r="L29" s="180">
        <f t="shared" si="1"/>
        <v>5631.6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14351</v>
      </c>
      <c r="F30" s="16">
        <v>23812</v>
      </c>
      <c r="G30" s="16"/>
      <c r="H30" s="16">
        <v>28662</v>
      </c>
      <c r="I30" s="16"/>
      <c r="J30" s="16"/>
      <c r="K30" s="16">
        <v>6460.5</v>
      </c>
      <c r="L30" s="16">
        <v>4148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2023-08-18T05:11:55Z</dcterms:modified>
</cp:coreProperties>
</file>