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3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M24" i="4"/>
  <c r="D20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<sst xmlns="http://schemas.openxmlformats.org/spreadsheetml/2006/main" count="510" uniqueCount="178">
  <si>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</si>
  <si>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</si>
  <si>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</si>
  <si>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</si>
  <si>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</si>
  <si>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</si>
  <si>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</si>
  <si>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</si>
  <si>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</si>
  <si>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</si>
  <si>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</si>
  <si>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</si>
  <si>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</si>
  <si>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</si>
  <si>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</si>
  <si>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</si>
  <si>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</si>
  <si>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</si>
  <si>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</si>
  <si>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</si>
  <si>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</si>
  <si>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</si>
  <si>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</si>
  <si>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</si>
  <si>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</si>
  <si>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</si>
  <si>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</si>
  <si>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</si>
  <si>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</si>
  <si>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</si>
  <si>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</si>
  <si>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</si>
  <si>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</si>
  <si>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</si>
  <si>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</si>
  <si>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</si>
  <si>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</si>
  <si>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</si>
  <si>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</si>
  <si>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</si>
  <si>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</si>
  <si>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</si>
  <si>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</si>
  <si>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</si>
  <si>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</si>
  <si>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</si>
  <si>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</si>
  <si>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</si>
  <si>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</si>
  <si>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</si>
  <si>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</si>
  <si>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</si>
  <si>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</si>
  <si>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</si>
  <si>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</si>
  <si>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</si>
  <si>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</si>
  <si>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</si>
  <si>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</si>
  <si>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</si>
  <si>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</si>
  <si>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</si>
  <si>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</si>
  <si>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</si>
  <si>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</si>
  <si>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</si>
  <si>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</si>
  <si>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</si>
  <si>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</si>
  <si>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</si>
  <si>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</si>
  <si>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</si>
  <si>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</si>
  <si>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</si>
  <si>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</si>
  <si>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</si>
  <si>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</si>
  <si>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</si>
  <si>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</si>
  <si>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</si>
  <si>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</si>
  <si>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</si>
  <si>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</si>
  <si>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</si>
  <si>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</si>
  <si>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</si>
  <si>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</si>
  <si>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</si>
  <si>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</si>
  <si>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</si>
  <si>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</si>
  <si>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</si>
  <si>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</si>
  <si>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</si>
  <si>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</si>
  <si>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</si>
  <si>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</si>
  <si>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</si>
  <si>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</si>
  <si>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</si>
  <si>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</si>
  <si>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</si>
  <si>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</si>
  <si>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</si>
  <si>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</si>
  <si>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</si>
  <si>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</si>
  <si>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</si>
  <si>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</si>
  <si>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</si>
  <si>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</si>
  <si>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</si>
  <si>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</si>
  <si>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</si>
  <si>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</si>
  <si>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</si>
  <si>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</si>
  <si>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</si>
  <si>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</si>
  <si>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</si>
  <si>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</si>
  <si>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</si>
  <si>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</si>
  <si>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</si>
  <si>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</si>
  <si>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</si>
  <si>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</si>
  <si>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</si>
  <si>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</si>
  <si>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</si>
  <si>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</si>
  <si>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</si>
  <si>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</si>
  <si>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</si>
  <si>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</si>
  <si>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</si>
  <si>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</si>
  <si>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</si>
  <si>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</si>
  <si>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</si>
  <si>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</si>
  <si>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</si>
  <si>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</si>
  <si>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</si>
  <si>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</si>
  <si>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</si>
  <si>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</si>
  <si>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</si>
  <si>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</si>
  <si>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</si>
  <si>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</si>
  <si>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</si>
  <si>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</si>
  <si>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</si>
  <si>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</si>
  <si>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</si>
  <si>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</si>
  <si>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</si>
  <si>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</si>
  <si>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</si>
  <si>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</si>
  <si>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</si>
  <si>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</si>
  <si>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</si>
  <si>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</si>
  <si>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</si>
  <si>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</si>
  <si>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</si>
  <si>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</si>
  <si>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</si>
  <si>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</si>
  <si>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</si>
  <si>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 02 августа  2023 года</t>
  </si>
  <si>
    <t>02 августа  2023 года</t>
  </si>
  <si>
    <t>на 02 августа   2023 года</t>
  </si>
  <si>
    <t xml:space="preserve"> на 02 августа 2023 года</t>
  </si>
  <si>
    <t>на  02 августа 2023 года.</t>
  </si>
  <si>
    <t>НА 02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</si>
</sst>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A4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F17" sqref="F17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26627</v>
      </c>
      <c r="D11" s="75">
        <f t="shared" ref="D11:D29" si="5">E11</f>
        <v>26627</v>
      </c>
      <c r="E11" s="79">
        <f>уборка1!D11+уборка1!H11+уборка1!P11+уборка1!T11+уборка2!D11+уборка2!H11+уборка2!L11+уборка2!P11+уборка2!T11+уборка2!Z11</f>
        <v>26627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40.658767416532086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7456.5</v>
      </c>
      <c r="E13" s="79">
        <f>уборка1!D13+уборка1!H13+уборка1!P13+уборка1!T13+уборка2!D13+уборка2!H13+уборка2!L13+уборка2!P13+уборка2!T13+уборка2!Z13</f>
        <v>7456.5</v>
      </c>
      <c r="F13" s="76">
        <v>205.9</v>
      </c>
      <c r="G13" s="76">
        <f t="shared" si="0"/>
        <v>96.575528759600559</v>
      </c>
      <c r="H13" s="76">
        <f>уборка1!E13+уборка1!I13+уборка1!Q13+уборка1!U13+уборка2!E13+уборка2!I13+уборка2!M13+уборка2!Q13+уборка2!U13+уборка2!AA13</f>
        <v>26256.600000000002</v>
      </c>
      <c r="I13" s="76">
        <v>373.9</v>
      </c>
      <c r="J13" s="76">
        <f t="shared" si="1"/>
        <v>18.15930063137445</v>
      </c>
      <c r="K13" s="292">
        <f t="shared" si="4"/>
        <v>35.213035606517806</v>
      </c>
      <c r="L13" s="80">
        <v>17</v>
      </c>
      <c r="M13" s="85"/>
      <c r="N13" s="77">
        <f t="shared" si="2"/>
        <v>12.111764705882353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>
        <v>142</v>
      </c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>
        <v>709</v>
      </c>
      <c r="J16" s="76">
        <f t="shared" si="1"/>
        <v>49.929577464788728</v>
      </c>
      <c r="K16" s="292">
        <f t="shared" si="4"/>
        <v>43.638003541390006</v>
      </c>
      <c r="L16" s="333">
        <v>12</v>
      </c>
      <c r="M16" s="78"/>
      <c r="N16" s="76">
        <f t="shared" si="2"/>
        <v>11.833333333333334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97726.650000000009</v>
      </c>
      <c r="D25" s="75">
        <f t="shared" si="5"/>
        <v>97462.25</v>
      </c>
      <c r="E25" s="79">
        <f>уборка1!D25+уборка1!H25+уборка1!P25+уборка1!T25+уборка2!D26+уборка2!H26+уборка2!L26+уборка2!P26+уборка2!T26+уборка2!Z26</f>
        <v>97462.25</v>
      </c>
      <c r="F25" s="209">
        <f>SUM(F7:F24)</f>
        <v>347.9</v>
      </c>
      <c r="G25" s="76">
        <f t="shared" si="0"/>
        <v>99.72944943881734</v>
      </c>
      <c r="H25" s="324">
        <f>уборка1!E25+уборка1!I25+уборка1!Q25+уборка1!U25+уборка2!E26+уборка2!I26+уборка2!M26+уборка2!Q26+уборка2!U26+уборка2!AA26</f>
        <v>380534.74</v>
      </c>
      <c r="I25" s="209">
        <f>SUM(I7:I24)</f>
        <v>1082.9000000000001</v>
      </c>
      <c r="J25" s="76">
        <f t="shared" si="1"/>
        <v>31.126760563380284</v>
      </c>
      <c r="K25" s="292">
        <f t="shared" si="4"/>
        <v>39.044321262847923</v>
      </c>
      <c r="L25" s="345">
        <f>SUM(L7:L24)</f>
        <v>29</v>
      </c>
      <c r="M25" s="85"/>
      <c r="N25" s="77">
        <f t="shared" si="2"/>
        <v>11.99655172413793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92225</v>
      </c>
      <c r="I26" s="76"/>
      <c r="J26" s="76" t="e">
        <f t="shared" si="1"/>
        <v>#DIV/0!</v>
      </c>
      <c r="K26" s="292">
        <f t="shared" si="4"/>
        <v>35.72258589301623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>
        <v>127</v>
      </c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>
        <v>495</v>
      </c>
      <c r="J27" s="76">
        <f t="shared" si="1"/>
        <v>38.976377952755911</v>
      </c>
      <c r="K27" s="292">
        <f t="shared" si="4"/>
        <v>33.839779005524861</v>
      </c>
      <c r="L27" s="296">
        <v>8</v>
      </c>
      <c r="M27" s="297"/>
      <c r="N27" s="76">
        <f t="shared" si="2"/>
        <v>15.875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124224.65000000001</v>
      </c>
      <c r="D28" s="75">
        <f t="shared" si="5"/>
        <v>123460.25</v>
      </c>
      <c r="E28" s="79">
        <f>уборка1!D28+уборка1!H28+уборка1!P28+уборка1!T28+уборка2!D29+уборка2!H29+уборка2!L29+уборка2!P29+уборка2!T29+уборка2!Z29</f>
        <v>123460.25</v>
      </c>
      <c r="F28" s="76">
        <f>SUM(F25:F27)</f>
        <v>474.9</v>
      </c>
      <c r="G28" s="76">
        <f t="shared" si="0"/>
        <v>99.384663188827645</v>
      </c>
      <c r="H28" s="324">
        <f>уборка1!E28+уборка1!I28+уборка1!Q28+уборка1!U28+уборка2!E29+уборка2!I29+уборка2!M29+уборка2!Q29+уборка2!U29+уборка2!AA29</f>
        <v>473372.24</v>
      </c>
      <c r="I28" s="76">
        <f>SUM(I25:I27)</f>
        <v>1577.9</v>
      </c>
      <c r="J28" s="76">
        <f t="shared" si="1"/>
        <v>33.225942303642874</v>
      </c>
      <c r="K28" s="292">
        <f t="shared" si="4"/>
        <v>38.342076903294789</v>
      </c>
      <c r="L28" s="80">
        <f>SUM(L25:L27)</f>
        <v>37</v>
      </c>
      <c r="M28" s="85"/>
      <c r="N28" s="77">
        <f t="shared" si="2"/>
        <v>12.835135135135134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115582.1</v>
      </c>
      <c r="E29" s="79">
        <f>уборка1!D29+уборка1!H29+уборка1!P29+уборка1!T29+уборка2!D30+уборка2!H30+уборка2!L30+уборка2!P30+уборка2!T30+уборка2!Z30</f>
        <v>115582.1</v>
      </c>
      <c r="F29" s="76">
        <v>994.2</v>
      </c>
      <c r="G29" s="76">
        <f t="shared" si="0"/>
        <v>98.032265752688033</v>
      </c>
      <c r="H29" s="324">
        <f>уборка1!E29+уборка1!I29+уборка1!Q29+уборка1!U29+уборка2!E30+уборка2!I30+уборка2!M30+уборка2!Q30+уборка2!U30+уборка2!AA30</f>
        <v>412546.4</v>
      </c>
      <c r="I29" s="346">
        <v>4316.8</v>
      </c>
      <c r="J29" s="76">
        <f t="shared" si="1"/>
        <v>43.419835043250856</v>
      </c>
      <c r="K29" s="292">
        <f t="shared" si="4"/>
        <v>35.692931690979833</v>
      </c>
      <c r="L29" s="346">
        <v>88</v>
      </c>
      <c r="M29" s="346"/>
      <c r="N29" s="76">
        <f t="shared" si="2"/>
        <v>11.297727272727274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16" sqref="F16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8577</v>
      </c>
      <c r="P11" s="79">
        <v>8577</v>
      </c>
      <c r="Q11" s="79">
        <v>33075.800000000003</v>
      </c>
      <c r="R11" s="81">
        <f t="shared" si="0"/>
        <v>38.563367144689288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22067.15</v>
      </c>
      <c r="P25" s="148">
        <f>SUM(P7:P24)</f>
        <v>22067.15</v>
      </c>
      <c r="Q25" s="83">
        <f>SUM(Q7:Q24)</f>
        <v>74805.200000000012</v>
      </c>
      <c r="R25" s="81">
        <f t="shared" si="0"/>
        <v>33.898894963781011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64751</v>
      </c>
      <c r="F26" s="117">
        <f t="shared" si="4"/>
        <v>35.630330710394546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329973.94</v>
      </c>
      <c r="F28" s="117">
        <f t="shared" si="4"/>
        <v>39.277187912145465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25386.15</v>
      </c>
      <c r="P28" s="148">
        <f>SUM(P25:P27)</f>
        <v>25386.15</v>
      </c>
      <c r="Q28" s="83">
        <f>SUM(Q25:Q27)</f>
        <v>84254.700000000012</v>
      </c>
      <c r="R28" s="81">
        <f t="shared" si="0"/>
        <v>33.189239014186867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84605.8</v>
      </c>
      <c r="E29" s="322">
        <v>327387.3</v>
      </c>
      <c r="F29" s="117">
        <f t="shared" si="4"/>
        <v>38.695609520860266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tabSelected="1" view="pageLayout" topLeftCell="X1" workbookViewId="0">
      <selection activeCell="AJ18" sqref="AJ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205.9</v>
      </c>
      <c r="Q13" s="81">
        <v>373.9</v>
      </c>
      <c r="R13" s="81">
        <f t="shared" si="0"/>
        <v>18.15930063137445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280</v>
      </c>
      <c r="AI18" s="121">
        <v>465.9</v>
      </c>
      <c r="AJ18" s="109">
        <f t="shared" si="7"/>
        <v>16.639285714285712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>
        <v>100</v>
      </c>
      <c r="AM22" s="337">
        <v>143</v>
      </c>
      <c r="AN22" s="109">
        <f t="shared" si="8"/>
        <v>14.299999999999999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205.9</v>
      </c>
      <c r="Q26" s="83">
        <f>SUM(Q7:Q25)</f>
        <v>373.9</v>
      </c>
      <c r="R26" s="81">
        <f t="shared" si="0"/>
        <v>18.15930063137445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280</v>
      </c>
      <c r="AI26" s="203">
        <f>SUM(AI7:AI25)</f>
        <v>465.9</v>
      </c>
      <c r="AJ26" s="124">
        <f t="shared" si="7"/>
        <v>16.639285714285712</v>
      </c>
      <c r="AK26" s="79">
        <f>SUM(AK7:AK25)</f>
        <v>682</v>
      </c>
      <c r="AL26" s="146">
        <f>SUM(AL7:AL25)</f>
        <v>100</v>
      </c>
      <c r="AM26" s="338">
        <f>SUM(AM7:AM25)</f>
        <v>143</v>
      </c>
      <c r="AN26" s="364">
        <f t="shared" si="8"/>
        <v>14.299999999999999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394</v>
      </c>
      <c r="AI27" s="211">
        <v>389</v>
      </c>
      <c r="AJ27" s="124">
        <f t="shared" si="7"/>
        <v>9.873096446700508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205.9</v>
      </c>
      <c r="Q29" s="83">
        <f>SUM(Q26:Q28)</f>
        <v>373.9</v>
      </c>
      <c r="R29" s="81">
        <f t="shared" si="0"/>
        <v>18.15930063137445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674</v>
      </c>
      <c r="AI29" s="203">
        <f>SUM(AI26:AI28)</f>
        <v>854.9</v>
      </c>
      <c r="AJ29" s="124">
        <f t="shared" si="7"/>
        <v>12.683976261127597</v>
      </c>
      <c r="AK29" s="146">
        <f>SUM(AK26:AK28)</f>
        <v>682</v>
      </c>
      <c r="AL29" s="146">
        <f>SUM(AL26:AL28)</f>
        <v>100</v>
      </c>
      <c r="AM29" s="338">
        <f>SUM(AM26:AM28)</f>
        <v>143</v>
      </c>
      <c r="AN29" s="364">
        <f t="shared" si="8"/>
        <v>14.299999999999999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>
        <v>1039.7</v>
      </c>
      <c r="P30" s="79">
        <v>115</v>
      </c>
      <c r="Q30" s="83">
        <v>120.8</v>
      </c>
      <c r="R30" s="81">
        <f t="shared" si="0"/>
        <v>10.504347826086956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9733.6</v>
      </c>
      <c r="AF30" s="124">
        <f t="shared" si="6"/>
        <v>16.799447704521921</v>
      </c>
      <c r="AG30" s="209">
        <v>9474.2000000000007</v>
      </c>
      <c r="AH30" s="75">
        <v>5150</v>
      </c>
      <c r="AI30" s="341">
        <v>4120.2</v>
      </c>
      <c r="AJ30" s="137">
        <f t="shared" si="7"/>
        <v>8.0003883495145622</v>
      </c>
      <c r="AK30" s="209">
        <v>1569</v>
      </c>
      <c r="AL30" s="75">
        <v>1481</v>
      </c>
      <c r="AM30" s="339">
        <v>1390.5</v>
      </c>
      <c r="AN30" s="361">
        <f t="shared" si="8"/>
        <v>9.3889264010803508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53.2</v>
      </c>
      <c r="D19" s="37">
        <f>M19*390/100</f>
        <v>67.859999999999985</v>
      </c>
      <c r="E19" s="37">
        <f>C19*J19/100</f>
        <v>52.136000000000003</v>
      </c>
      <c r="F19" s="37">
        <f>D19*K19/100</f>
        <v>66.502799999999993</v>
      </c>
      <c r="G19" s="37">
        <f>E19*N19/3.4</f>
        <v>59.803058823529412</v>
      </c>
      <c r="H19" s="37">
        <f>F19*O19/3.4</f>
        <v>84.106482352941157</v>
      </c>
      <c r="I19" s="38">
        <f>G19-H19</f>
        <v>-24.303423529411745</v>
      </c>
      <c r="J19" s="39">
        <v>98</v>
      </c>
      <c r="K19" s="39">
        <v>98</v>
      </c>
      <c r="L19" s="37">
        <v>13.3</v>
      </c>
      <c r="M19" s="37">
        <v>17.399999999999999</v>
      </c>
      <c r="N19" s="37">
        <v>3.9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53.2</v>
      </c>
      <c r="D24" s="46">
        <f t="shared" si="0"/>
        <v>145.548</v>
      </c>
      <c r="E24" s="46">
        <f t="shared" si="0"/>
        <v>52.136000000000003</v>
      </c>
      <c r="F24" s="46">
        <f t="shared" si="0"/>
        <v>142.63704000000001</v>
      </c>
      <c r="G24" s="46">
        <f>SUM(G19:G23)</f>
        <v>59.803058823529412</v>
      </c>
      <c r="H24" s="46">
        <f t="shared" si="0"/>
        <v>169.19769176470589</v>
      </c>
      <c r="I24" s="46">
        <f>G24-H24</f>
        <v>-109.39463294117648</v>
      </c>
      <c r="J24" s="44">
        <f>E24/C24*100</f>
        <v>98</v>
      </c>
      <c r="K24" s="44">
        <f>F24/D24*100</f>
        <v>98.000000000000014</v>
      </c>
      <c r="L24" s="46">
        <f>C24/400*100</f>
        <v>13.3</v>
      </c>
      <c r="M24" s="46">
        <f>D24/858*100</f>
        <v>16.963636363636365</v>
      </c>
      <c r="N24" s="46">
        <f>G24*3.4/E24</f>
        <v>3.9</v>
      </c>
      <c r="O24" s="46">
        <f>H24*3.4/F24</f>
        <v>4.0331189710610929</v>
      </c>
    </row>
    <row r="25" spans="1:16">
      <c r="C25" s="11"/>
      <c r="I25" s="47">
        <f>G24-H24</f>
        <v>-109.39463294117648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J34" sqref="J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175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1623</v>
      </c>
      <c r="I34" s="193">
        <v>266</v>
      </c>
      <c r="J34" s="193">
        <v>1908.5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176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/>
    </row>
    <row r="9" spans="1:5" ht="20.25" customHeight="1">
      <c r="A9" s="32">
        <v>2</v>
      </c>
      <c r="B9" s="33" t="s">
        <v>50</v>
      </c>
      <c r="C9" s="32"/>
      <c r="D9" s="32"/>
    </row>
    <row r="10" spans="1:5" ht="20.25" customHeight="1">
      <c r="A10" s="32">
        <v>3</v>
      </c>
      <c r="B10" s="33" t="s">
        <v>51</v>
      </c>
      <c r="C10" s="32"/>
      <c r="D10" s="32"/>
    </row>
    <row r="11" spans="1:5" ht="21" customHeight="1">
      <c r="A11" s="32">
        <v>4</v>
      </c>
      <c r="B11" s="33" t="s">
        <v>156</v>
      </c>
      <c r="C11" s="32"/>
      <c r="D11" s="32"/>
    </row>
    <row r="12" spans="1:5" ht="21" customHeight="1">
      <c r="A12" s="32">
        <v>5</v>
      </c>
      <c r="B12" s="33" t="s">
        <v>52</v>
      </c>
      <c r="C12" s="63"/>
      <c r="D12" s="63"/>
    </row>
    <row r="13" spans="1:5" ht="20.25" customHeight="1">
      <c r="A13" s="32">
        <v>6</v>
      </c>
      <c r="B13" s="33" t="s">
        <v>25</v>
      </c>
      <c r="C13" s="32"/>
      <c r="D13" s="32"/>
    </row>
    <row r="14" spans="1:5" ht="21.75" customHeight="1">
      <c r="A14" s="32">
        <v>7</v>
      </c>
      <c r="B14" s="33" t="s">
        <v>26</v>
      </c>
      <c r="C14" s="32"/>
      <c r="D14" s="32"/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/>
    </row>
    <row r="16" spans="1:5" ht="22.5" customHeight="1">
      <c r="A16" s="32">
        <v>9</v>
      </c>
      <c r="B16" s="33" t="s">
        <v>28</v>
      </c>
      <c r="C16" s="32"/>
      <c r="D16" s="32"/>
    </row>
    <row r="17" spans="1:6" ht="22.5" customHeight="1">
      <c r="A17" s="32">
        <v>10</v>
      </c>
      <c r="B17" s="33" t="s">
        <v>29</v>
      </c>
      <c r="C17" s="32"/>
      <c r="D17" s="32"/>
    </row>
    <row r="18" spans="1:6" ht="19.5" customHeight="1">
      <c r="A18" s="32">
        <v>11</v>
      </c>
      <c r="B18" s="33" t="s">
        <v>30</v>
      </c>
      <c r="C18" s="32"/>
      <c r="D18" s="32"/>
    </row>
    <row r="19" spans="1:6" ht="21" customHeight="1">
      <c r="A19" s="32">
        <v>12</v>
      </c>
      <c r="B19" s="33" t="s">
        <v>31</v>
      </c>
      <c r="C19" s="32"/>
      <c r="D19" s="32"/>
    </row>
    <row r="20" spans="1:6" ht="33" customHeight="1">
      <c r="A20" s="32">
        <v>13</v>
      </c>
      <c r="B20" s="351" t="s">
        <v>163</v>
      </c>
      <c r="C20" s="63"/>
      <c r="D20" s="63"/>
    </row>
    <row r="21" spans="1:6" ht="22.5" customHeight="1">
      <c r="A21" s="32">
        <v>14</v>
      </c>
      <c r="B21" s="33" t="s">
        <v>32</v>
      </c>
      <c r="C21" s="32"/>
      <c r="D21" s="32"/>
    </row>
    <row r="22" spans="1:6" ht="22.5" customHeight="1">
      <c r="A22" s="32">
        <v>15</v>
      </c>
      <c r="B22" s="33" t="s">
        <v>33</v>
      </c>
      <c r="C22" s="32"/>
      <c r="D22" s="32"/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0" workbookViewId="0">
      <selection activeCell="C30" sqref="C3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177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1224.3599999999999</v>
      </c>
      <c r="L11" s="179">
        <v>373.32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399</v>
      </c>
      <c r="L15" s="179">
        <v>192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4194.0599999999995</v>
      </c>
      <c r="L26" s="73">
        <f t="shared" si="0"/>
        <v>2610.52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5604.0599999999995</v>
      </c>
      <c r="L29" s="180">
        <f t="shared" si="1"/>
        <v>3680.52</v>
      </c>
    </row>
    <row r="30" spans="1:12">
      <c r="A30" s="16">
        <v>29</v>
      </c>
      <c r="B30" s="58">
        <v>2022</v>
      </c>
      <c r="C30" s="16"/>
      <c r="D30" s="16">
        <v>33277.919999999998</v>
      </c>
      <c r="E30" s="16">
        <v>12590</v>
      </c>
      <c r="F30" s="16">
        <v>17872</v>
      </c>
      <c r="G30" s="16"/>
      <c r="H30" s="16">
        <v>28162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2023-08-02T04:54:10Z</dcterms:modified>
</cp:coreProperties>
</file>