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3" activeTab="5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<sst xmlns="http://schemas.openxmlformats.org/spreadsheetml/2006/main" count="510" uniqueCount="178">
  <si>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</si>
  <si>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</si>
  <si>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</si>
  <si>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</si>
  <si>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</si>
  <si>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</si>
  <si>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</si>
  <si>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</si>
  <si>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</si>
  <si>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</si>
  <si>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</si>
  <si>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</si>
  <si>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</si>
  <si>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</si>
  <si>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</si>
  <si>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</si>
  <si>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</si>
  <si>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</si>
  <si>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</si>
  <si>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</si>
  <si>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</si>
  <si>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</si>
  <si>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</si>
  <si>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</si>
  <si>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</si>
  <si>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</si>
  <si>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</si>
  <si>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</si>
  <si>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</si>
  <si>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</si>
  <si>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</si>
  <si>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</si>
  <si>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</si>
  <si>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</si>
  <si>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</si>
  <si>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</si>
  <si>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</si>
  <si>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</si>
  <si>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</si>
  <si>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</si>
  <si>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</si>
  <si>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</si>
  <si>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</si>
  <si>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</si>
  <si>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</si>
  <si>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</si>
  <si>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</si>
  <si>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</si>
  <si>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</si>
  <si>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</si>
  <si>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</si>
  <si>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</si>
  <si>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</si>
  <si>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</si>
  <si>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</si>
  <si>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</si>
  <si>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</si>
  <si>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</si>
  <si>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</si>
  <si>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</si>
  <si>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</si>
  <si>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</si>
  <si>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</si>
  <si>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</si>
  <si>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</si>
  <si>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</si>
  <si>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</si>
  <si>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</si>
  <si>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</si>
  <si>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</si>
  <si>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</si>
  <si>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</si>
  <si>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</si>
  <si>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</si>
  <si>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</si>
  <si>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</si>
  <si>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</si>
  <si>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</si>
  <si>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</si>
  <si>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</si>
  <si>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</si>
  <si>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</si>
  <si>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</si>
  <si>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</si>
  <si>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</si>
  <si>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</si>
  <si>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</si>
  <si>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</si>
  <si>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</si>
  <si>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</si>
  <si>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</si>
  <si>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</si>
  <si>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</si>
  <si>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</si>
  <si>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</si>
  <si>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</si>
  <si>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</si>
  <si>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</si>
  <si>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</si>
  <si>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</si>
  <si>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</si>
  <si>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</si>
  <si>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</si>
  <si>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</si>
  <si>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</si>
  <si>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</si>
  <si>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</si>
  <si>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</si>
  <si>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</si>
  <si>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</si>
  <si>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</si>
  <si>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</si>
  <si>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</si>
  <si>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</si>
  <si>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</si>
  <si>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</si>
  <si>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</si>
  <si>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</si>
  <si>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</si>
  <si>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</si>
  <si>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</si>
  <si>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</si>
  <si>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</si>
  <si>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</si>
  <si>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</si>
  <si>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</si>
  <si>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</si>
  <si>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</si>
  <si>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</si>
  <si>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</si>
  <si>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</si>
  <si>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</si>
  <si>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</si>
  <si>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</si>
  <si>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</si>
  <si>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</si>
  <si>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</si>
  <si>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</si>
  <si>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</si>
  <si>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</si>
  <si>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</si>
  <si>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</si>
  <si>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</si>
  <si>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</si>
  <si>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</si>
  <si>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</si>
  <si>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</si>
  <si>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</si>
  <si>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</si>
  <si>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</si>
  <si>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</si>
  <si>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</si>
  <si>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</si>
  <si>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</si>
  <si>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</si>
  <si>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</si>
  <si>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</si>
  <si>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</si>
  <si>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</si>
  <si>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</si>
  <si>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</si>
  <si>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</si>
  <si>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</si>
  <si>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</si>
  <si>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</si>
  <si>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</si>
  <si>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</si>
  <si>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</si>
  <si>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</si>
  <si>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</si>
  <si>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</si>
  <si>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</si>
  <si>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09 августа   2023 года</t>
  </si>
  <si>
    <t>НА 09 августа 2023 ГОДА</t>
  </si>
  <si>
    <t>на  09 августа 2023 года.</t>
  </si>
  <si>
    <t xml:space="preserve"> на 09 августа 2023 года</t>
  </si>
  <si>
    <t>09 августа  2023 года</t>
  </si>
  <si>
    <t>на  09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</si>
</sst>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7481.5</v>
      </c>
      <c r="E13" s="79">
        <f>уборка1!D13+уборка1!H13+уборка1!P13+уборка1!T13+уборка2!D13+уборка2!H13+уборка2!L13+уборка2!P13+уборка2!T13+уборка2!Z13</f>
        <v>7481.5</v>
      </c>
      <c r="F13" s="76"/>
      <c r="G13" s="76">
        <f t="shared" si="0"/>
        <v>96.89932520820112</v>
      </c>
      <c r="H13" s="76">
        <f>уборка1!E13+уборка1!I13+уборка1!Q13+уборка1!U13+уборка2!E13+уборка2!I13+уборка2!M13+уборка2!Q13+уборка2!U13+уборка2!AA13</f>
        <v>26314</v>
      </c>
      <c r="I13" s="76"/>
      <c r="J13" s="76" t="e">
        <f t="shared" si="1"/>
        <v>#DIV/0!</v>
      </c>
      <c r="K13" s="292">
        <f t="shared" si="4"/>
        <v>35.172091158190206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97467.25</v>
      </c>
      <c r="E25" s="79">
        <f>уборка1!D25+уборка1!H25+уборка1!P25+уборка1!T25+уборка2!D26+уборка2!H26+уборка2!L26+уборка2!P26+уборка2!T26+уборка2!Z26</f>
        <v>97467.25</v>
      </c>
      <c r="F25" s="209">
        <f>SUM(F7:F24)</f>
        <v>0</v>
      </c>
      <c r="G25" s="76">
        <f t="shared" si="0"/>
        <v>99.754980853401477</v>
      </c>
      <c r="H25" s="324">
        <f>уборка1!E25+уборка1!I25+уборка1!Q25+уборка1!U25+уборка2!E26+уборка2!I26+уборка2!M26+уборка2!Q26+уборка2!U26+уборка2!AA26</f>
        <v>380592.13999999996</v>
      </c>
      <c r="I25" s="209">
        <f>SUM(I7:I24)</f>
        <v>0</v>
      </c>
      <c r="J25" s="76" t="e">
        <f t="shared" si="1"/>
        <v>#DIV/0!</v>
      </c>
      <c r="K25" s="292">
        <f t="shared" si="4"/>
        <v>39.048207474818462</v>
      </c>
      <c r="L25" s="345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93090</v>
      </c>
      <c r="I26" s="76"/>
      <c r="J26" s="76" t="e">
        <f t="shared" si="1"/>
        <v>#DIV/0!</v>
      </c>
      <c r="K26" s="292">
        <f t="shared" si="4"/>
        <v>36.057636441104698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123465.25</v>
      </c>
      <c r="E28" s="79">
        <f>уборка1!D28+уборка1!H28+уборка1!P28+уборка1!T28+уборка2!D29+уборка2!H29+уборка2!L29+уборка2!P29+уборка2!T29+уборка2!Z29</f>
        <v>123465.25</v>
      </c>
      <c r="F28" s="76">
        <f>SUM(F25:F27)</f>
        <v>0</v>
      </c>
      <c r="G28" s="76">
        <f t="shared" si="0"/>
        <v>99.404692175373455</v>
      </c>
      <c r="H28" s="324">
        <f>уборка1!E28+уборка1!I28+уборка1!Q28+уборка1!U28+уборка2!E29+уборка2!I29+уборка2!M29+уборка2!Q29+уборка2!U29+уборка2!AA29</f>
        <v>474294.63999999996</v>
      </c>
      <c r="I28" s="76">
        <f>SUM(I25:I27)</f>
        <v>0</v>
      </c>
      <c r="J28" s="76" t="e">
        <f t="shared" si="1"/>
        <v>#DIV/0!</v>
      </c>
      <c r="K28" s="292">
        <f t="shared" si="4"/>
        <v>38.415233436128787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116835.1</v>
      </c>
      <c r="E29" s="79">
        <f>уборка1!D29+уборка1!H29+уборка1!P29+уборка1!T29+уборка2!D30+уборка2!H30+уборка2!L30+уборка2!P30+уборка2!T30+уборка2!Z30</f>
        <v>116835.1</v>
      </c>
      <c r="F29" s="76">
        <v>0</v>
      </c>
      <c r="G29" s="76">
        <f t="shared" si="0"/>
        <v>99.095011878499193</v>
      </c>
      <c r="H29" s="324">
        <f>уборка1!E29+уборка1!I29+уборка1!Q29+уборка1!U29+уборка2!E30+уборка2!I30+уборка2!M30+уборка2!Q30+уборка2!U30+уборка2!AA30</f>
        <v>417125.30000000005</v>
      </c>
      <c r="I29" s="346">
        <v>0</v>
      </c>
      <c r="J29" s="76" t="e">
        <f t="shared" si="1"/>
        <v>#DIV/0!</v>
      </c>
      <c r="K29" s="292">
        <f t="shared" si="4"/>
        <v>35.702053578077141</v>
      </c>
      <c r="L29" s="346">
        <v>0</v>
      </c>
      <c r="M29" s="346"/>
      <c r="N29" s="76" t="e">
        <f t="shared" si="2"/>
        <v>#DIV/0!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X4" workbookViewId="0">
      <selection activeCell="AH17" sqref="AH1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230.9</v>
      </c>
      <c r="Q13" s="81">
        <v>431.3</v>
      </c>
      <c r="R13" s="81">
        <f t="shared" si="0"/>
        <v>18.679081853616285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524.4</v>
      </c>
      <c r="AI13" s="132">
        <v>832.2</v>
      </c>
      <c r="AJ13" s="117">
        <f t="shared" si="7"/>
        <v>15.869565217391306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230.9</v>
      </c>
      <c r="Q26" s="83">
        <f>SUM(Q7:Q25)</f>
        <v>431.3</v>
      </c>
      <c r="R26" s="81">
        <f t="shared" si="0"/>
        <v>18.679081853616285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2165</v>
      </c>
      <c r="AI26" s="203">
        <f>SUM(AI7:AI25)</f>
        <v>3279.1</v>
      </c>
      <c r="AJ26" s="124">
        <f t="shared" si="7"/>
        <v>15.145958429561201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4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494</v>
      </c>
      <c r="AI27" s="211">
        <v>472</v>
      </c>
      <c r="AJ27" s="124">
        <f t="shared" si="7"/>
        <v>9.5546558704453446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230.9</v>
      </c>
      <c r="Q29" s="83">
        <f>SUM(Q26:Q28)</f>
        <v>431.3</v>
      </c>
      <c r="R29" s="81">
        <f t="shared" si="0"/>
        <v>18.679081853616285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2659</v>
      </c>
      <c r="AI29" s="203">
        <f>SUM(AI26:AI28)</f>
        <v>3751.1</v>
      </c>
      <c r="AJ29" s="124">
        <f t="shared" si="7"/>
        <v>14.107183151560736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4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345</v>
      </c>
      <c r="Q30" s="83">
        <v>362.7</v>
      </c>
      <c r="R30" s="81">
        <f t="shared" si="0"/>
        <v>10.513043478260869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8852</v>
      </c>
      <c r="AI30" s="341">
        <v>6785</v>
      </c>
      <c r="AJ30" s="137">
        <f t="shared" si="7"/>
        <v>7.6649344780840494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53.2</v>
      </c>
      <c r="D19" s="37">
        <f>M19*390/100</f>
        <v>67.859999999999985</v>
      </c>
      <c r="E19" s="37">
        <f>C19*J19/100</f>
        <v>52.136000000000003</v>
      </c>
      <c r="F19" s="37">
        <f>D19*K19/100</f>
        <v>66.502799999999993</v>
      </c>
      <c r="G19" s="37">
        <f>E19*N19/3.4</f>
        <v>59.803058823529412</v>
      </c>
      <c r="H19" s="37">
        <f>F19*O19/3.4</f>
        <v>84.106482352941157</v>
      </c>
      <c r="I19" s="38">
        <f>G19-H19</f>
        <v>-24.303423529411745</v>
      </c>
      <c r="J19" s="39">
        <v>98</v>
      </c>
      <c r="K19" s="39">
        <v>98</v>
      </c>
      <c r="L19" s="37">
        <v>13.3</v>
      </c>
      <c r="M19" s="37">
        <v>17.399999999999999</v>
      </c>
      <c r="N19" s="37">
        <v>3.9</v>
      </c>
      <c r="O19" s="37">
        <v>4.3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53.2</v>
      </c>
      <c r="D24" s="46">
        <f t="shared" si="0"/>
        <v>145.548</v>
      </c>
      <c r="E24" s="46">
        <f t="shared" si="0"/>
        <v>52.136000000000003</v>
      </c>
      <c r="F24" s="46">
        <f t="shared" si="0"/>
        <v>142.63704000000001</v>
      </c>
      <c r="G24" s="46">
        <f>SUM(G19:G23)</f>
        <v>59.803058823529412</v>
      </c>
      <c r="H24" s="46">
        <f t="shared" si="0"/>
        <v>169.19769176470589</v>
      </c>
      <c r="I24" s="46">
        <f>G24-H24</f>
        <v>-109.39463294117648</v>
      </c>
      <c r="J24" s="44">
        <f>E24/C24*100</f>
        <v>98</v>
      </c>
      <c r="K24" s="44">
        <f>F24/D24*100</f>
        <v>98.000000000000014</v>
      </c>
      <c r="L24" s="46">
        <f>C24/400*100</f>
        <v>13.3</v>
      </c>
      <c r="M24" s="46">
        <f>D24/858*100</f>
        <v>16.963636363636365</v>
      </c>
      <c r="N24" s="46">
        <f>G24*3.4/E24</f>
        <v>3.9</v>
      </c>
      <c r="O24" s="46">
        <f>H24*3.4/F24</f>
        <v>4.0331189710610929</v>
      </c>
    </row>
    <row r="25" spans="1:16">
      <c r="C25" s="11"/>
      <c r="I25" s="47">
        <f>G24-H24</f>
        <v>-109.39463294117648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abSelected="1" view="pageLayout" topLeftCell="A19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175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1743.9</v>
      </c>
      <c r="I34" s="193">
        <v>266</v>
      </c>
      <c r="J34" s="193">
        <v>1908.5</v>
      </c>
      <c r="K34" s="16">
        <v>801.9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174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1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4" workbookViewId="0">
      <selection activeCell="E11" sqref="E11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173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>
        <v>881</v>
      </c>
      <c r="F11" s="179"/>
      <c r="G11" s="179"/>
      <c r="H11" s="179">
        <v>16962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9867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16962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1511</v>
      </c>
      <c r="L27" s="220">
        <v>1171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11517</v>
      </c>
      <c r="F29" s="180">
        <f t="shared" si="1"/>
        <v>5152</v>
      </c>
      <c r="G29" s="180">
        <f t="shared" si="1"/>
        <v>0</v>
      </c>
      <c r="H29" s="180">
        <f t="shared" si="1"/>
        <v>19064</v>
      </c>
      <c r="I29" s="180">
        <f t="shared" si="1"/>
        <v>0</v>
      </c>
      <c r="J29" s="180">
        <f t="shared" si="1"/>
        <v>0</v>
      </c>
      <c r="K29" s="180">
        <f t="shared" si="1"/>
        <v>9936</v>
      </c>
      <c r="L29" s="180">
        <f t="shared" si="1"/>
        <v>5432.6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13553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2023-08-09T04:58:07Z</dcterms:modified>
</cp:coreProperties>
</file>