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7" activeTab="7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<sst xmlns="http://schemas.openxmlformats.org/spreadsheetml/2006/main" count="510" uniqueCount="178">
  <si>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</si>
  <si>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</si>
  <si>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</si>
  <si>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</si>
  <si>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</si>
  <si>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</si>
  <si>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</si>
  <si>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</si>
  <si>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</si>
  <si>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</si>
  <si>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</si>
  <si>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</si>
  <si>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</si>
  <si>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</si>
  <si>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</si>
  <si>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</si>
  <si>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</si>
  <si>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</si>
  <si>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</si>
  <si>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</si>
  <si>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</si>
  <si>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</si>
  <si>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</si>
  <si>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</si>
  <si>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</si>
  <si>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</si>
  <si>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</si>
  <si>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</si>
  <si>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</si>
  <si>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</si>
  <si>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</si>
  <si>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</si>
  <si>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</si>
  <si>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</si>
  <si>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</si>
  <si>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</si>
  <si>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</si>
  <si>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</si>
  <si>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</si>
  <si>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</si>
  <si>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</si>
  <si>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</si>
  <si>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</si>
  <si>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</si>
  <si>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</si>
  <si>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</si>
  <si>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</si>
  <si>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</si>
  <si>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</si>
  <si>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</si>
  <si>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</si>
  <si>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</si>
  <si>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</si>
  <si>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</si>
  <si>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</si>
  <si>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</si>
  <si>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</si>
  <si>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</si>
  <si>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</si>
  <si>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</si>
  <si>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</si>
  <si>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</si>
  <si>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</si>
  <si>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</si>
  <si>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</si>
  <si>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</si>
  <si>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</si>
  <si>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</si>
  <si>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</si>
  <si>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</si>
  <si>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</si>
  <si>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</si>
  <si>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</si>
  <si>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</si>
  <si>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</si>
  <si>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</si>
  <si>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</si>
  <si>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</si>
  <si>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</si>
  <si>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</si>
  <si>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</si>
  <si>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</si>
  <si>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</si>
  <si>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</si>
  <si>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</si>
  <si>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</si>
  <si>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</si>
  <si>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</si>
  <si>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</si>
  <si>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</si>
  <si>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</si>
  <si>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</si>
  <si>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</si>
  <si>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</si>
  <si>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</si>
  <si>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</si>
  <si>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</si>
  <si>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</si>
  <si>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</si>
  <si>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</si>
  <si>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</si>
  <si>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</si>
  <si>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</si>
  <si>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</si>
  <si>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</si>
  <si>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</si>
  <si>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</si>
  <si>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</si>
  <si>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</si>
  <si>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</si>
  <si>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</si>
  <si>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</si>
  <si>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</si>
  <si>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</si>
  <si>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</si>
  <si>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</si>
  <si>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</si>
  <si>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</si>
  <si>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</si>
  <si>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</si>
  <si>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</si>
  <si>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</si>
  <si>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</si>
  <si>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</si>
  <si>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</si>
  <si>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</si>
  <si>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</si>
  <si>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</si>
  <si>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</si>
  <si>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</si>
  <si>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</si>
  <si>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</si>
  <si>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</si>
  <si>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</si>
  <si>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</si>
  <si>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</si>
  <si>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</si>
  <si>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</si>
  <si>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</si>
  <si>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</si>
  <si>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</si>
  <si>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</si>
  <si>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</si>
  <si>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</si>
  <si>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</si>
  <si>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</si>
  <si>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</si>
  <si>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</si>
  <si>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</si>
  <si>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</si>
  <si>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</si>
  <si>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</si>
  <si>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</si>
  <si>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</si>
  <si>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</si>
  <si>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</si>
  <si>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</si>
  <si>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</si>
  <si>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</si>
  <si>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</si>
  <si>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</si>
  <si>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</si>
  <si>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</si>
  <si>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</si>
  <si>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</si>
  <si>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</si>
  <si>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</si>
  <si>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</si>
  <si>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</si>
  <si>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</si>
  <si>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</si>
  <si>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</si>
  <si>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 14 августа  2023 года</t>
  </si>
  <si>
    <t>14 августа  2023 года</t>
  </si>
  <si>
    <t>на 14 августа   2023 года</t>
  </si>
  <si>
    <t xml:space="preserve"> на 14 августа 2023 года</t>
  </si>
  <si>
    <t>на  14 августа 2023 года.</t>
  </si>
  <si>
    <t>НА 14 августа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</si>
</sst>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39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172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4"/>
      <c r="B4" s="229"/>
      <c r="C4" s="93" t="s">
        <v>41</v>
      </c>
      <c r="D4" s="369" t="s">
        <v>123</v>
      </c>
      <c r="E4" s="370"/>
      <c r="F4" s="371"/>
      <c r="G4" s="87" t="s">
        <v>136</v>
      </c>
      <c r="H4" s="372" t="s">
        <v>42</v>
      </c>
      <c r="I4" s="373"/>
      <c r="J4" s="374"/>
      <c r="K4" s="87" t="s">
        <v>136</v>
      </c>
      <c r="L4" s="372" t="s">
        <v>124</v>
      </c>
      <c r="M4" s="373"/>
      <c r="N4" s="374"/>
      <c r="O4" s="95" t="s">
        <v>136</v>
      </c>
      <c r="P4" s="364" t="s">
        <v>125</v>
      </c>
      <c r="Q4" s="365"/>
      <c r="R4" s="366"/>
      <c r="S4" s="95" t="s">
        <v>136</v>
      </c>
      <c r="T4" s="364" t="s">
        <v>144</v>
      </c>
      <c r="U4" s="365"/>
      <c r="V4" s="366"/>
      <c r="W4" s="95" t="s">
        <v>136</v>
      </c>
      <c r="X4" s="364" t="s">
        <v>92</v>
      </c>
      <c r="Y4" s="365"/>
      <c r="Z4" s="366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59">
        <f>SUM(T7:T28)</f>
        <v>210</v>
      </c>
      <c r="U29" s="362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0" workbookViewId="0">
      <selection activeCell="I26" sqref="I26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7" t="s">
        <v>1</v>
      </c>
      <c r="D4" s="207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7720.9000000000005</v>
      </c>
      <c r="E13" s="79">
        <f>уборка1!D13+уборка1!H13+уборка1!P13+уборка1!T13+уборка2!D13+уборка2!H13+уборка2!L13+уборка2!P13+уборка2!T13+уборка2!Z13</f>
        <v>7720.9000000000005</v>
      </c>
      <c r="F13" s="76"/>
      <c r="G13" s="76">
        <f t="shared" si="0"/>
        <v>100</v>
      </c>
      <c r="H13" s="76">
        <f>уборка1!E13+уборка1!I13+уборка1!Q13+уборка1!U13+уборка2!E13+уборка2!I13+уборка2!M13+уборка2!Q13+уборка2!U13+уборка2!AA13</f>
        <v>26655</v>
      </c>
      <c r="I13" s="76"/>
      <c r="J13" s="76" t="e">
        <f t="shared" si="1"/>
        <v>#DIV/0!</v>
      </c>
      <c r="K13" s="292">
        <f t="shared" si="4"/>
        <v>34.523177349790821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49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97706.650000000009</v>
      </c>
      <c r="E25" s="79">
        <f>уборка1!D25+уборка1!H25+уборка1!P25+уборка1!T25+уборка2!D26+уборка2!H26+уборка2!L26+уборка2!P26+уборка2!T26+уборка2!Z26</f>
        <v>97706.650000000009</v>
      </c>
      <c r="F25" s="209">
        <f>SUM(F7:F24)</f>
        <v>0</v>
      </c>
      <c r="G25" s="76">
        <f t="shared" si="0"/>
        <v>100</v>
      </c>
      <c r="H25" s="324">
        <f>уборка1!E25+уборка1!I25+уборка1!Q25+уборка1!U25+уборка2!E26+уборка2!I26+уборка2!M26+уборка2!Q26+уборка2!U26+уборка2!AA26</f>
        <v>380933.13999999996</v>
      </c>
      <c r="I25" s="209">
        <f>SUM(I7:I24)</f>
        <v>0</v>
      </c>
      <c r="J25" s="76" t="e">
        <f t="shared" si="1"/>
        <v>#DIV/0!</v>
      </c>
      <c r="K25" s="292">
        <f t="shared" si="4"/>
        <v>38.987432278150969</v>
      </c>
      <c r="L25" s="344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26237</v>
      </c>
      <c r="E26" s="79">
        <f>уборка1!D26+уборка1!H26+уборка1!P26+уборка1!T26+уборка2!D27+уборка2!H27+уборка2!L27+уборка2!P27+уборка2!T27+уборка2!Z27</f>
        <v>26237</v>
      </c>
      <c r="F26" s="209"/>
      <c r="G26" s="76">
        <f t="shared" si="0"/>
        <v>99.696013983356764</v>
      </c>
      <c r="H26" s="76">
        <f>уборка1!E26+уборка1!I26+уборка1!Q26+уборка1!U26+уборка2!E27+уборка2!I27+уборка2!M27+уборка2!Q27+уборка2!U27+уборка2!AA27</f>
        <v>94476</v>
      </c>
      <c r="I26" s="76"/>
      <c r="J26" s="76" t="e">
        <f t="shared" si="1"/>
        <v>#DIV/0!</v>
      </c>
      <c r="K26" s="292">
        <f t="shared" si="4"/>
        <v>36.008690017913636</v>
      </c>
      <c r="L26" s="344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124124.65000000001</v>
      </c>
      <c r="E28" s="79">
        <f>уборка1!D28+уборка1!H28+уборка1!P28+уборка1!T28+уборка2!D29+уборка2!H29+уборка2!L29+уборка2!P29+уборка2!T29+уборка2!Z29</f>
        <v>124124.65000000001</v>
      </c>
      <c r="F28" s="76">
        <f>SUM(F25:F27)</f>
        <v>0</v>
      </c>
      <c r="G28" s="76">
        <f t="shared" si="0"/>
        <v>99.935590173153741</v>
      </c>
      <c r="H28" s="324">
        <f>уборка1!E28+уборка1!I28+уборка1!Q28+уборка1!U28+уборка2!E29+уборка2!I29+уборка2!M29+уборка2!Q29+уборка2!U29+уборка2!AA29</f>
        <v>476021.63999999996</v>
      </c>
      <c r="I28" s="76">
        <f>SUM(I25:I27)</f>
        <v>0</v>
      </c>
      <c r="J28" s="76" t="e">
        <f t="shared" si="1"/>
        <v>#DIV/0!</v>
      </c>
      <c r="K28" s="292">
        <f t="shared" si="4"/>
        <v>38.350290615119548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117530.1</v>
      </c>
      <c r="E29" s="79">
        <f>уборка1!D29+уборка1!H29+уборка1!P29+уборка1!T29+уборка2!D30+уборка2!H30+уборка2!L30+уборка2!P30+уборка2!T30+уборка2!Z30</f>
        <v>117530.1</v>
      </c>
      <c r="F29" s="76">
        <v>0</v>
      </c>
      <c r="G29" s="76">
        <f t="shared" si="0"/>
        <v>99.684483991379295</v>
      </c>
      <c r="H29" s="324">
        <f>уборка1!E29+уборка1!I29+уборка1!Q29+уборка1!U29+уборка2!E30+уборка2!I30+уборка2!M30+уборка2!Q30+уборка2!U30+уборка2!AA30</f>
        <v>417699.7</v>
      </c>
      <c r="I29" s="345">
        <v>0</v>
      </c>
      <c r="J29" s="76" t="e">
        <f t="shared" si="1"/>
        <v>#DIV/0!</v>
      </c>
      <c r="K29" s="292">
        <f t="shared" si="4"/>
        <v>35.539806398531098</v>
      </c>
      <c r="L29" s="345">
        <v>0</v>
      </c>
      <c r="M29" s="345"/>
      <c r="N29" s="76" t="e">
        <f t="shared" si="2"/>
        <v>#DIV/0!</v>
      </c>
    </row>
    <row r="30" spans="1:14">
      <c r="F30" s="353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A3" sqref="A3:R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173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3" t="s">
        <v>41</v>
      </c>
      <c r="D4" s="369" t="s">
        <v>42</v>
      </c>
      <c r="E4" s="370"/>
      <c r="F4" s="371"/>
      <c r="G4" s="87" t="s">
        <v>41</v>
      </c>
      <c r="H4" s="372" t="s">
        <v>94</v>
      </c>
      <c r="I4" s="373"/>
      <c r="J4" s="374"/>
      <c r="K4" s="94" t="s">
        <v>41</v>
      </c>
      <c r="L4" s="372" t="s">
        <v>96</v>
      </c>
      <c r="M4" s="373"/>
      <c r="N4" s="374"/>
      <c r="O4" s="95" t="s">
        <v>41</v>
      </c>
      <c r="P4" s="364" t="s">
        <v>97</v>
      </c>
      <c r="Q4" s="365"/>
      <c r="R4" s="366"/>
      <c r="S4" s="96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8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5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49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2">
        <f>SUM(C7:C24)</f>
        <v>65711.600000000006</v>
      </c>
      <c r="D25" s="342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3">
        <f>SUM(C25:C27)</f>
        <v>84011.6</v>
      </c>
      <c r="D28" s="343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6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Y13" workbookViewId="0">
      <selection activeCell="N27" sqref="N27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173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3" t="s">
        <v>41</v>
      </c>
      <c r="D4" s="369" t="s">
        <v>104</v>
      </c>
      <c r="E4" s="370"/>
      <c r="F4" s="371"/>
      <c r="G4" s="87" t="s">
        <v>41</v>
      </c>
      <c r="H4" s="372" t="s">
        <v>107</v>
      </c>
      <c r="I4" s="373"/>
      <c r="J4" s="374"/>
      <c r="K4" s="94" t="s">
        <v>41</v>
      </c>
      <c r="L4" s="372" t="s">
        <v>92</v>
      </c>
      <c r="M4" s="373"/>
      <c r="N4" s="374"/>
      <c r="O4" s="95" t="s">
        <v>41</v>
      </c>
      <c r="P4" s="364" t="s">
        <v>106</v>
      </c>
      <c r="Q4" s="365"/>
      <c r="R4" s="366"/>
      <c r="S4" s="95" t="s">
        <v>41</v>
      </c>
      <c r="T4" s="364" t="s">
        <v>108</v>
      </c>
      <c r="U4" s="365"/>
      <c r="V4" s="366"/>
      <c r="W4" s="2"/>
      <c r="X4" s="12"/>
      <c r="Y4" s="87" t="s">
        <v>41</v>
      </c>
      <c r="Z4" s="369" t="s">
        <v>105</v>
      </c>
      <c r="AA4" s="370"/>
      <c r="AB4" s="371"/>
      <c r="AC4" s="87" t="s">
        <v>41</v>
      </c>
      <c r="AD4" s="372" t="s">
        <v>121</v>
      </c>
      <c r="AE4" s="373"/>
      <c r="AF4" s="374"/>
      <c r="AG4" s="87" t="s">
        <v>41</v>
      </c>
      <c r="AH4" s="372" t="s">
        <v>138</v>
      </c>
      <c r="AI4" s="373"/>
      <c r="AJ4" s="374"/>
      <c r="AK4" s="87" t="s">
        <v>41</v>
      </c>
      <c r="AL4" s="372" t="s">
        <v>139</v>
      </c>
      <c r="AM4" s="373"/>
      <c r="AN4" s="374"/>
      <c r="AO4" s="87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470.3</v>
      </c>
      <c r="Q13" s="81">
        <v>772.3</v>
      </c>
      <c r="R13" s="81">
        <f t="shared" si="0"/>
        <v>16.42143312779077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757</v>
      </c>
      <c r="AI13" s="132">
        <v>1208.5999999999999</v>
      </c>
      <c r="AJ13" s="117">
        <f t="shared" si="7"/>
        <v>15.965653896961689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560.6</v>
      </c>
      <c r="AI14" s="121">
        <v>761.9</v>
      </c>
      <c r="AJ14" s="120">
        <f t="shared" si="7"/>
        <v>13.590795576168391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6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49" t="s">
        <v>163</v>
      </c>
      <c r="C18" s="116">
        <v>290</v>
      </c>
      <c r="D18" s="79">
        <v>290</v>
      </c>
      <c r="E18" s="361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49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1080</v>
      </c>
      <c r="AI18" s="121">
        <v>1685</v>
      </c>
      <c r="AJ18" s="109">
        <f t="shared" si="7"/>
        <v>15.601851851851851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470.3</v>
      </c>
      <c r="Q26" s="83">
        <f>SUM(Q7:Q25)</f>
        <v>772.3</v>
      </c>
      <c r="R26" s="81">
        <f t="shared" si="0"/>
        <v>16.42143312779077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2397.6</v>
      </c>
      <c r="AI26" s="203">
        <f>SUM(AI7:AI25)</f>
        <v>3655.5</v>
      </c>
      <c r="AJ26" s="124">
        <f t="shared" si="7"/>
        <v>15.246496496496498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3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>
        <v>420</v>
      </c>
      <c r="M27" s="211">
        <v>1386</v>
      </c>
      <c r="N27" s="124">
        <f t="shared" si="4"/>
        <v>33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1166</v>
      </c>
      <c r="AI27" s="211">
        <v>1108</v>
      </c>
      <c r="AJ27" s="124">
        <f t="shared" si="7"/>
        <v>9.5025728987993148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420</v>
      </c>
      <c r="M29" s="81">
        <f>SUM(M26:M28)</f>
        <v>1386</v>
      </c>
      <c r="N29" s="124">
        <f t="shared" si="4"/>
        <v>33</v>
      </c>
      <c r="O29" s="251">
        <f>SUM(O26:O28)</f>
        <v>470.3</v>
      </c>
      <c r="P29" s="148">
        <f>SUM(P26:P28)</f>
        <v>470.3</v>
      </c>
      <c r="Q29" s="83">
        <f>SUM(Q26:Q28)</f>
        <v>772.3</v>
      </c>
      <c r="R29" s="81">
        <f t="shared" si="0"/>
        <v>16.42143312779077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7">
        <f>SUM(AH26:AH28)</f>
        <v>3563.6</v>
      </c>
      <c r="AI29" s="203">
        <f>SUM(AI26:AI28)</f>
        <v>4763.5</v>
      </c>
      <c r="AJ29" s="124">
        <f t="shared" si="7"/>
        <v>13.367100684700866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3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1040</v>
      </c>
      <c r="Q30" s="83">
        <v>937.1</v>
      </c>
      <c r="R30" s="81">
        <f t="shared" si="0"/>
        <v>9.0105769230769219</v>
      </c>
      <c r="S30" s="146"/>
      <c r="T30" s="79"/>
      <c r="U30" s="341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75">
        <v>9942</v>
      </c>
      <c r="AI30" s="210">
        <v>7455.8</v>
      </c>
      <c r="AJ30" s="137">
        <f t="shared" si="7"/>
        <v>7.499295916314626</v>
      </c>
      <c r="AK30" s="209">
        <v>1517</v>
      </c>
      <c r="AL30" s="75">
        <v>1517</v>
      </c>
      <c r="AM30" s="339">
        <v>1422.4</v>
      </c>
      <c r="AN30" s="360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A4" sqref="A4:O4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174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4" t="s">
        <v>162</v>
      </c>
      <c r="C19" s="37">
        <f>L19*400/100</f>
        <v>54.4</v>
      </c>
      <c r="D19" s="37">
        <f>M19*390/100</f>
        <v>70.2</v>
      </c>
      <c r="E19" s="37">
        <f>C19*J19/100</f>
        <v>53.311999999999998</v>
      </c>
      <c r="F19" s="37">
        <f>D19*K19/100</f>
        <v>68.796000000000006</v>
      </c>
      <c r="G19" s="37">
        <f>E19*N19/3.4</f>
        <v>61.152000000000001</v>
      </c>
      <c r="H19" s="37">
        <f>F19*O19/3.4</f>
        <v>87.006705882352946</v>
      </c>
      <c r="I19" s="38">
        <f>G19-H19</f>
        <v>-25.854705882352945</v>
      </c>
      <c r="J19" s="39">
        <v>98</v>
      </c>
      <c r="K19" s="39">
        <v>98</v>
      </c>
      <c r="L19" s="37">
        <v>13.6</v>
      </c>
      <c r="M19" s="37">
        <v>18</v>
      </c>
      <c r="N19" s="37">
        <v>3.9</v>
      </c>
      <c r="O19" s="37">
        <v>4.3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54.4</v>
      </c>
      <c r="D24" s="46">
        <f t="shared" si="0"/>
        <v>147.88800000000003</v>
      </c>
      <c r="E24" s="46">
        <f t="shared" si="0"/>
        <v>53.311999999999998</v>
      </c>
      <c r="F24" s="46">
        <f t="shared" si="0"/>
        <v>144.93024000000003</v>
      </c>
      <c r="G24" s="46">
        <f>SUM(G19:G23)</f>
        <v>61.152000000000001</v>
      </c>
      <c r="H24" s="46">
        <f t="shared" si="0"/>
        <v>172.09791529411768</v>
      </c>
      <c r="I24" s="46">
        <f>G24-H24</f>
        <v>-110.94591529411768</v>
      </c>
      <c r="J24" s="44">
        <f>E24/C24*100</f>
        <v>98</v>
      </c>
      <c r="K24" s="44">
        <f>F24/D24*100</f>
        <v>98</v>
      </c>
      <c r="L24" s="46">
        <f>C24/400*100</f>
        <v>13.600000000000001</v>
      </c>
      <c r="M24" s="46">
        <f>D24/858*100</f>
        <v>17.236363636363642</v>
      </c>
      <c r="N24" s="46">
        <f>G24*3.4/E24</f>
        <v>3.9</v>
      </c>
      <c r="O24" s="46">
        <f>H24*3.4/F24</f>
        <v>4.0373417721518994</v>
      </c>
    </row>
    <row r="25" spans="1:16">
      <c r="C25" s="11"/>
      <c r="I25" s="47">
        <f>G24-H24</f>
        <v>-110.94591529411768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6" workbookViewId="0">
      <selection activeCell="K34" sqref="K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175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1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>
        <v>38</v>
      </c>
      <c r="J19" s="336">
        <v>1157.2</v>
      </c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38</v>
      </c>
      <c r="J30" s="193">
        <f t="shared" si="0"/>
        <v>1157.2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38</v>
      </c>
      <c r="J33" s="193">
        <f t="shared" si="1"/>
        <v>1157.2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1766</v>
      </c>
      <c r="I34" s="193">
        <v>266</v>
      </c>
      <c r="J34" s="193">
        <v>1908.5</v>
      </c>
      <c r="K34" s="16">
        <v>2169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176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0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Layout" topLeftCell="A4" workbookViewId="0">
      <selection activeCell="H11" sqref="H11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7" t="s">
        <v>177</v>
      </c>
      <c r="E3" s="357"/>
      <c r="F3" s="357"/>
      <c r="G3" s="358"/>
      <c r="I3" s="49"/>
      <c r="J3" s="49"/>
    </row>
    <row r="4" spans="1:12">
      <c r="A4" s="53"/>
      <c r="B4" s="54"/>
      <c r="C4" s="172"/>
      <c r="D4" s="402" t="s">
        <v>154</v>
      </c>
      <c r="E4" s="402"/>
      <c r="F4" s="402"/>
      <c r="G4" s="402"/>
      <c r="H4" s="403"/>
      <c r="I4" s="404" t="s">
        <v>150</v>
      </c>
      <c r="J4" s="405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>
        <v>3782</v>
      </c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>
        <v>2356</v>
      </c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>
        <v>3098</v>
      </c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>
        <v>17579</v>
      </c>
      <c r="D11" s="84">
        <v>1140</v>
      </c>
      <c r="E11" s="84">
        <v>1833</v>
      </c>
      <c r="F11" s="179"/>
      <c r="G11" s="179"/>
      <c r="H11" s="179">
        <v>25048</v>
      </c>
      <c r="I11" s="179"/>
      <c r="J11" s="179"/>
      <c r="K11" s="179">
        <v>3424.3</v>
      </c>
      <c r="L11" s="179">
        <v>643.4</v>
      </c>
    </row>
    <row r="12" spans="1:12">
      <c r="A12" s="31">
        <v>7</v>
      </c>
      <c r="B12" s="31" t="s">
        <v>26</v>
      </c>
      <c r="C12" s="166">
        <v>800</v>
      </c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>
        <v>6045.8</v>
      </c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>
        <v>4561.1000000000004</v>
      </c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>
        <v>12568</v>
      </c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1882</v>
      </c>
      <c r="L15" s="179">
        <v>1025</v>
      </c>
    </row>
    <row r="16" spans="1:12">
      <c r="A16" s="31">
        <v>12</v>
      </c>
      <c r="B16" s="31" t="s">
        <v>31</v>
      </c>
      <c r="C16" s="167">
        <v>8284</v>
      </c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548</v>
      </c>
      <c r="L16" s="179">
        <v>548</v>
      </c>
    </row>
    <row r="17" spans="1:12" ht="25.5">
      <c r="A17" s="31">
        <v>13</v>
      </c>
      <c r="B17" s="352" t="s">
        <v>163</v>
      </c>
      <c r="C17" s="168">
        <v>8722</v>
      </c>
      <c r="D17" s="85">
        <v>1562</v>
      </c>
      <c r="E17" s="85">
        <v>3136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>
        <v>2495</v>
      </c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>
        <v>100</v>
      </c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>
        <v>1300</v>
      </c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>
        <v>4627</v>
      </c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>
        <v>2207.6</v>
      </c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>
        <v>1120</v>
      </c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79645.5</v>
      </c>
      <c r="D26" s="73">
        <f>SUM(D7:D25)</f>
        <v>18549.2</v>
      </c>
      <c r="E26" s="73">
        <f>SUM(E7:E25)</f>
        <v>10819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25048</v>
      </c>
      <c r="I26" s="73">
        <f t="shared" si="0"/>
        <v>0</v>
      </c>
      <c r="J26" s="73">
        <f t="shared" si="0"/>
        <v>0</v>
      </c>
      <c r="K26" s="73">
        <f t="shared" si="0"/>
        <v>8425</v>
      </c>
      <c r="L26" s="73">
        <f t="shared" si="0"/>
        <v>4261.6000000000004</v>
      </c>
    </row>
    <row r="27" spans="1:12">
      <c r="A27" s="31">
        <v>26</v>
      </c>
      <c r="B27" s="31" t="s">
        <v>38</v>
      </c>
      <c r="C27" s="220">
        <v>23200</v>
      </c>
      <c r="D27" s="220">
        <v>11360</v>
      </c>
      <c r="E27" s="220">
        <v>1830</v>
      </c>
      <c r="F27" s="220">
        <v>2820</v>
      </c>
      <c r="G27" s="220"/>
      <c r="H27" s="220">
        <v>2510</v>
      </c>
      <c r="I27" s="220"/>
      <c r="J27" s="220"/>
      <c r="K27" s="220">
        <v>1820</v>
      </c>
      <c r="L27" s="220">
        <v>1370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102845.5</v>
      </c>
      <c r="D29" s="16">
        <f t="shared" ref="D29:L29" si="1">SUM(D26:D28)</f>
        <v>29982.2</v>
      </c>
      <c r="E29" s="16">
        <f>SUM(E26:E28)</f>
        <v>12649</v>
      </c>
      <c r="F29" s="180">
        <f t="shared" si="1"/>
        <v>6742</v>
      </c>
      <c r="G29" s="180">
        <f t="shared" si="1"/>
        <v>0</v>
      </c>
      <c r="H29" s="180">
        <f t="shared" si="1"/>
        <v>27558</v>
      </c>
      <c r="I29" s="180">
        <f t="shared" si="1"/>
        <v>0</v>
      </c>
      <c r="J29" s="180">
        <f t="shared" si="1"/>
        <v>0</v>
      </c>
      <c r="K29" s="180">
        <f t="shared" si="1"/>
        <v>10245</v>
      </c>
      <c r="L29" s="180">
        <f t="shared" si="1"/>
        <v>5631.6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13781</v>
      </c>
      <c r="F30" s="16">
        <v>23812</v>
      </c>
      <c r="G30" s="16"/>
      <c r="H30" s="16">
        <v>28662</v>
      </c>
      <c r="I30" s="16"/>
      <c r="J30" s="16"/>
      <c r="K30" s="16">
        <v>6160.5</v>
      </c>
      <c r="L30" s="16">
        <v>3848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2023-08-14T04:44:31Z</dcterms:modified>
</cp:coreProperties>
</file>