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1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I25" i="10"/>
  <c r="J22"/>
  <c r="L25"/>
  <c r="L28" s="1"/>
  <c r="G29" i="1"/>
  <c r="D20" i="4"/>
  <c r="I28" i="10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<sst xmlns="http://schemas.openxmlformats.org/spreadsheetml/2006/main" count="509" uniqueCount="177">
  <si>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</si>
  <si>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</si>
  <si>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</si>
  <si>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</si>
  <si>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</si>
  <si>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</si>
  <si>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</si>
  <si>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</si>
  <si>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</si>
  <si>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</si>
  <si>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</si>
  <si>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</si>
  <si>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</si>
  <si>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</si>
  <si>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</si>
  <si>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</si>
  <si>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</si>
  <si>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</si>
  <si>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</si>
  <si>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</si>
  <si>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</si>
  <si>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</si>
  <si>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</si>
  <si>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</si>
  <si>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</si>
  <si>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</si>
  <si>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</si>
  <si>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</si>
  <si>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</si>
  <si>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</si>
  <si>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</si>
  <si>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</si>
  <si>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</si>
  <si>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</si>
  <si>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</si>
  <si>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</si>
  <si>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</si>
  <si>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</si>
  <si>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</si>
  <si>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</si>
  <si>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</si>
  <si>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</si>
  <si>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</si>
  <si>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</si>
  <si>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</si>
  <si>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</si>
  <si>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</si>
  <si>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</si>
  <si>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</si>
  <si>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</si>
  <si>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</si>
  <si>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</si>
  <si>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</si>
  <si>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</si>
  <si>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</si>
  <si>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</si>
  <si>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</si>
  <si>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</si>
  <si>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</si>
  <si>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</si>
  <si>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</si>
  <si>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</si>
  <si>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</si>
  <si>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</si>
  <si>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</si>
  <si>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</si>
  <si>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</si>
  <si>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</si>
  <si>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</si>
  <si>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</si>
  <si>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</si>
  <si>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</si>
  <si>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</si>
  <si>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</si>
  <si>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</si>
  <si>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</si>
  <si>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</si>
  <si>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</si>
  <si>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</si>
  <si>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</si>
  <si>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</si>
  <si>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</si>
  <si>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</si>
  <si>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</si>
  <si>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</si>
  <si>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</si>
  <si>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</si>
  <si>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</si>
  <si>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</si>
  <si>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</si>
  <si>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</si>
  <si>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</si>
  <si>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</si>
  <si>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</si>
  <si>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</si>
  <si>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</si>
  <si>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</si>
  <si>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</si>
  <si>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</si>
  <si>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</si>
  <si>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</si>
  <si>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</si>
  <si>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</si>
  <si>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</si>
  <si>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</si>
  <si>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</si>
  <si>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</si>
  <si>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</si>
  <si>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</si>
  <si>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</si>
  <si>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</si>
  <si>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</si>
  <si>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</si>
  <si>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</si>
  <si>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</si>
  <si>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</si>
  <si>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</si>
  <si>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</si>
  <si>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</si>
  <si>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</si>
  <si>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</si>
  <si>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</si>
  <si>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</si>
  <si>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</si>
  <si>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</si>
  <si>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</si>
  <si>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</si>
  <si>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</si>
  <si>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</si>
  <si>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</si>
  <si>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</si>
  <si>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</si>
  <si>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</si>
  <si>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</si>
  <si>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</si>
  <si>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</si>
  <si>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</si>
  <si>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</si>
  <si>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</si>
  <si>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</si>
  <si>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</si>
  <si>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</si>
  <si>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</si>
  <si>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</si>
  <si>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</si>
  <si>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</si>
  <si>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</si>
  <si>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</si>
  <si>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</si>
  <si>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</si>
  <si>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</si>
  <si>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</si>
  <si>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</si>
  <si>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</si>
  <si>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</si>
  <si>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</si>
  <si>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</si>
  <si>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</si>
  <si>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</si>
  <si>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</si>
  <si>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</si>
  <si>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</si>
  <si>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</si>
  <si>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</si>
  <si>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</si>
  <si>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</si>
  <si>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</si>
  <si>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</si>
  <si>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</si>
  <si>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</si>
  <si>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</si>
  <si>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на 24 июля   2023 года</t>
  </si>
  <si>
    <t xml:space="preserve"> на 24 июля 2023 года</t>
  </si>
  <si>
    <t>НА 24 ИЮЛЯ 2023 ГОДА</t>
  </si>
  <si>
    <t>на  23 июля  2023 года</t>
  </si>
  <si>
    <t>23 июля  2023 года</t>
  </si>
  <si>
    <t>на  23 июля 2023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</si>
</sst>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5"/>
      <c r="B4" s="230"/>
      <c r="C4" s="94" t="s">
        <v>41</v>
      </c>
      <c r="D4" s="370" t="s">
        <v>123</v>
      </c>
      <c r="E4" s="371"/>
      <c r="F4" s="372"/>
      <c r="G4" s="88" t="s">
        <v>136</v>
      </c>
      <c r="H4" s="373" t="s">
        <v>42</v>
      </c>
      <c r="I4" s="374"/>
      <c r="J4" s="375"/>
      <c r="K4" s="88" t="s">
        <v>136</v>
      </c>
      <c r="L4" s="373" t="s">
        <v>124</v>
      </c>
      <c r="M4" s="374"/>
      <c r="N4" s="375"/>
      <c r="O4" s="96" t="s">
        <v>136</v>
      </c>
      <c r="P4" s="365" t="s">
        <v>125</v>
      </c>
      <c r="Q4" s="366"/>
      <c r="R4" s="367"/>
      <c r="S4" s="96" t="s">
        <v>136</v>
      </c>
      <c r="T4" s="365" t="s">
        <v>144</v>
      </c>
      <c r="U4" s="366"/>
      <c r="V4" s="367"/>
      <c r="W4" s="96" t="s">
        <v>136</v>
      </c>
      <c r="X4" s="365" t="s">
        <v>92</v>
      </c>
      <c r="Y4" s="366"/>
      <c r="Z4" s="367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1128</v>
      </c>
      <c r="E7" s="309">
        <f t="shared" ref="E7:E25" si="1">I7+M7+Q7</f>
        <v>4506</v>
      </c>
      <c r="F7" s="288">
        <f t="shared" ref="F7:F16" si="2">E7/D7*10</f>
        <v>39.946808510638299</v>
      </c>
      <c r="G7" s="300">
        <v>1191.06</v>
      </c>
      <c r="H7" s="300">
        <v>874</v>
      </c>
      <c r="I7" s="291">
        <v>3490</v>
      </c>
      <c r="J7" s="288">
        <f t="shared" ref="J7:J23" si="3">I7/H7*10</f>
        <v>39.931350114416475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849.4</v>
      </c>
      <c r="E8" s="309">
        <f t="shared" si="1"/>
        <v>2964</v>
      </c>
      <c r="F8" s="288">
        <f t="shared" si="2"/>
        <v>34.895220155403813</v>
      </c>
      <c r="G8" s="273">
        <v>1081</v>
      </c>
      <c r="H8" s="300">
        <v>811</v>
      </c>
      <c r="I8" s="302">
        <v>2825</v>
      </c>
      <c r="J8" s="288">
        <f t="shared" si="3"/>
        <v>34.833538840937109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3337</v>
      </c>
      <c r="E9" s="309">
        <f t="shared" si="1"/>
        <v>15291</v>
      </c>
      <c r="F9" s="288">
        <f t="shared" si="2"/>
        <v>45.822595145340124</v>
      </c>
      <c r="G9" s="218">
        <v>1738</v>
      </c>
      <c r="H9" s="218">
        <v>1155</v>
      </c>
      <c r="I9" s="313">
        <v>4643</v>
      </c>
      <c r="J9" s="288">
        <f t="shared" si="3"/>
        <v>40.199134199134207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1086</v>
      </c>
      <c r="E10" s="309">
        <f t="shared" si="1"/>
        <v>3079</v>
      </c>
      <c r="F10" s="288">
        <f t="shared" si="2"/>
        <v>28.351749539594842</v>
      </c>
      <c r="G10" s="286">
        <v>645</v>
      </c>
      <c r="H10" s="286">
        <v>645</v>
      </c>
      <c r="I10" s="287">
        <v>1884</v>
      </c>
      <c r="J10" s="288">
        <f t="shared" si="3"/>
        <v>29.209302325581397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1776</v>
      </c>
      <c r="E11" s="309">
        <f t="shared" si="1"/>
        <v>7681</v>
      </c>
      <c r="F11" s="288">
        <f t="shared" si="2"/>
        <v>43.248873873873876</v>
      </c>
      <c r="G11" s="290">
        <v>1346</v>
      </c>
      <c r="H11" s="290">
        <v>1146</v>
      </c>
      <c r="I11" s="291">
        <v>5501</v>
      </c>
      <c r="J11" s="288">
        <f t="shared" si="3"/>
        <v>48.001745200698082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1072</v>
      </c>
      <c r="E12" s="309">
        <f t="shared" si="1"/>
        <v>3790</v>
      </c>
      <c r="F12" s="288">
        <f t="shared" si="2"/>
        <v>35.354477611940297</v>
      </c>
      <c r="G12" s="290">
        <v>800</v>
      </c>
      <c r="H12" s="290">
        <v>742</v>
      </c>
      <c r="I12" s="291">
        <v>2800</v>
      </c>
      <c r="J12" s="288">
        <f t="shared" si="3"/>
        <v>37.735849056603776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200</v>
      </c>
      <c r="Q12" s="290">
        <v>600</v>
      </c>
      <c r="R12" s="288">
        <f t="shared" si="5"/>
        <v>30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293</v>
      </c>
      <c r="E13" s="309">
        <f t="shared" si="1"/>
        <v>765</v>
      </c>
      <c r="F13" s="288">
        <f t="shared" si="2"/>
        <v>26.109215017064848</v>
      </c>
      <c r="G13" s="218">
        <v>188</v>
      </c>
      <c r="H13" s="218">
        <v>152</v>
      </c>
      <c r="I13" s="301">
        <v>395</v>
      </c>
      <c r="J13" s="288">
        <f t="shared" si="3"/>
        <v>25.986842105263158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576</v>
      </c>
      <c r="E14" s="309">
        <f t="shared" si="1"/>
        <v>1579</v>
      </c>
      <c r="F14" s="288">
        <f t="shared" si="2"/>
        <v>27.413194444444446</v>
      </c>
      <c r="G14" s="286">
        <v>403</v>
      </c>
      <c r="H14" s="286">
        <v>102</v>
      </c>
      <c r="I14" s="287">
        <v>398</v>
      </c>
      <c r="J14" s="288">
        <f t="shared" si="3"/>
        <v>39.019607843137251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374</v>
      </c>
      <c r="Q14" s="299">
        <v>861</v>
      </c>
      <c r="R14" s="288">
        <f t="shared" si="5"/>
        <v>23.021390374331553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597.5</v>
      </c>
      <c r="E15" s="309">
        <f t="shared" si="1"/>
        <v>2250</v>
      </c>
      <c r="F15" s="288">
        <f t="shared" si="2"/>
        <v>37.656903765690373</v>
      </c>
      <c r="G15" s="290">
        <v>770</v>
      </c>
      <c r="H15" s="278">
        <v>582</v>
      </c>
      <c r="I15" s="283">
        <v>2172</v>
      </c>
      <c r="J15" s="288">
        <f t="shared" si="3"/>
        <v>37.319587628865982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1527</v>
      </c>
      <c r="E16" s="279">
        <f t="shared" si="1"/>
        <v>5815</v>
      </c>
      <c r="F16" s="280">
        <f t="shared" si="2"/>
        <v>38.081204977079238</v>
      </c>
      <c r="G16" s="286">
        <v>1290.3</v>
      </c>
      <c r="H16" s="286">
        <v>455</v>
      </c>
      <c r="I16" s="287">
        <v>2048</v>
      </c>
      <c r="J16" s="280">
        <f t="shared" si="3"/>
        <v>45.010989010989007</v>
      </c>
      <c r="K16" s="286">
        <v>385.6</v>
      </c>
      <c r="L16" s="286">
        <v>325</v>
      </c>
      <c r="M16" s="287">
        <v>1690</v>
      </c>
      <c r="N16" s="288">
        <f t="shared" si="4"/>
        <v>52</v>
      </c>
      <c r="O16" s="290">
        <v>747</v>
      </c>
      <c r="P16" s="290">
        <v>747</v>
      </c>
      <c r="Q16" s="290">
        <v>2077</v>
      </c>
      <c r="R16" s="288">
        <f t="shared" si="5"/>
        <v>27.8045515394913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429</v>
      </c>
      <c r="D17" s="278">
        <f t="shared" si="0"/>
        <v>391</v>
      </c>
      <c r="E17" s="279">
        <f t="shared" si="1"/>
        <v>1128</v>
      </c>
      <c r="F17" s="288">
        <f>E17/D17*10</f>
        <v>28.849104859335036</v>
      </c>
      <c r="G17" s="290">
        <v>223</v>
      </c>
      <c r="H17" s="290">
        <v>185</v>
      </c>
      <c r="I17" s="291">
        <v>537</v>
      </c>
      <c r="J17" s="288">
        <f t="shared" si="3"/>
        <v>29.027027027027028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237</v>
      </c>
      <c r="E18" s="279">
        <f t="shared" si="1"/>
        <v>670</v>
      </c>
      <c r="F18" s="280">
        <f>E18/D18*10</f>
        <v>28.270042194092827</v>
      </c>
      <c r="G18" s="286">
        <v>208</v>
      </c>
      <c r="H18" s="286">
        <v>208</v>
      </c>
      <c r="I18" s="287">
        <v>583</v>
      </c>
      <c r="J18" s="288">
        <f t="shared" si="3"/>
        <v>28.028846153846153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237</v>
      </c>
      <c r="E19" s="279">
        <f t="shared" si="1"/>
        <v>674</v>
      </c>
      <c r="F19" s="280">
        <f>E19/D19*10</f>
        <v>28.438818565400844</v>
      </c>
      <c r="G19" s="290">
        <v>250</v>
      </c>
      <c r="H19" s="278">
        <v>127</v>
      </c>
      <c r="I19" s="282">
        <v>432</v>
      </c>
      <c r="J19" s="282">
        <f t="shared" si="3"/>
        <v>34.015748031496067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110</v>
      </c>
      <c r="Q19" s="290">
        <v>242</v>
      </c>
      <c r="R19" s="299">
        <f t="shared" si="5"/>
        <v>22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254</v>
      </c>
      <c r="E20" s="279">
        <f t="shared" si="1"/>
        <v>762</v>
      </c>
      <c r="F20" s="280">
        <f t="shared" ref="F20:F24" si="9">E20/D20*10</f>
        <v>30</v>
      </c>
      <c r="G20" s="290">
        <v>294</v>
      </c>
      <c r="H20" s="290">
        <v>244</v>
      </c>
      <c r="I20" s="291">
        <v>732</v>
      </c>
      <c r="J20" s="282">
        <f t="shared" si="3"/>
        <v>30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454</v>
      </c>
      <c r="E21" s="279">
        <f t="shared" si="1"/>
        <v>1347</v>
      </c>
      <c r="F21" s="280">
        <f t="shared" si="9"/>
        <v>29.669603524229075</v>
      </c>
      <c r="G21" s="172">
        <v>231</v>
      </c>
      <c r="H21" s="172">
        <v>183</v>
      </c>
      <c r="I21" s="330">
        <v>513</v>
      </c>
      <c r="J21" s="282">
        <f t="shared" si="3"/>
        <v>28.032786885245898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110</v>
      </c>
      <c r="Q21" s="332">
        <v>279</v>
      </c>
      <c r="R21" s="299">
        <f t="shared" si="5"/>
        <v>25.36363636363636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65</v>
      </c>
      <c r="E22" s="279">
        <f t="shared" si="1"/>
        <v>198</v>
      </c>
      <c r="F22" s="280">
        <f t="shared" si="9"/>
        <v>30.46153846153846</v>
      </c>
      <c r="G22" s="221">
        <v>120</v>
      </c>
      <c r="H22" s="221">
        <v>65</v>
      </c>
      <c r="I22" s="231">
        <v>198</v>
      </c>
      <c r="J22" s="282">
        <f t="shared" si="3"/>
        <v>30.46153846153846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 t="s">
        <v>169</v>
      </c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>
        <v>46</v>
      </c>
      <c r="T24" s="221">
        <v>103</v>
      </c>
      <c r="U24" s="235">
        <v>22</v>
      </c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 t="s">
        <v>170</v>
      </c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>
        <v>113</v>
      </c>
      <c r="T25" s="221">
        <v>260</v>
      </c>
      <c r="U25" s="235">
        <v>2</v>
      </c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7395</v>
      </c>
      <c r="H26" s="238">
        <v>5125</v>
      </c>
      <c r="I26" s="232">
        <v>17016</v>
      </c>
      <c r="J26" s="242">
        <v>33.200000000000003</v>
      </c>
      <c r="K26" s="221">
        <v>600</v>
      </c>
      <c r="L26" s="238">
        <v>600</v>
      </c>
      <c r="M26" s="232">
        <v>1793</v>
      </c>
      <c r="N26" s="242">
        <v>29.8</v>
      </c>
      <c r="O26" s="239">
        <v>570</v>
      </c>
      <c r="P26" s="239">
        <v>570</v>
      </c>
      <c r="Q26" s="240">
        <v>1418</v>
      </c>
      <c r="R26" s="299">
        <f t="shared" si="5"/>
        <v>24.877192982456144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24569.86</v>
      </c>
      <c r="D29" s="156">
        <f>SUM(D7:D28)</f>
        <v>15834.9</v>
      </c>
      <c r="E29" s="156">
        <f>SUM(E7:E28)</f>
        <v>53116</v>
      </c>
      <c r="F29" s="237">
        <f t="shared" ref="F29" si="10">E29/D29*10</f>
        <v>33.54362831467202</v>
      </c>
      <c r="G29" s="303">
        <f>SUM(G7:G28)</f>
        <v>18213.36</v>
      </c>
      <c r="H29" s="238">
        <f>SUM(H7:H28)</f>
        <v>12801</v>
      </c>
      <c r="I29" s="232">
        <f>SUM(I7:I28)</f>
        <v>46167</v>
      </c>
      <c r="J29" s="237">
        <f t="shared" ref="J29" si="11">I29/H29*10</f>
        <v>36.065151160065618</v>
      </c>
      <c r="K29" s="303">
        <f>SUM(K7:K28)</f>
        <v>4134.5</v>
      </c>
      <c r="L29" s="303">
        <f>SUM(L7:L28)</f>
        <v>4073.9</v>
      </c>
      <c r="M29" s="204">
        <f>SUM(M7:M28)</f>
        <v>17327</v>
      </c>
      <c r="N29" s="304">
        <f t="shared" ref="N29" si="12">M29/L29*10</f>
        <v>42.531726355580652</v>
      </c>
      <c r="O29" s="305">
        <f>SUM(O7:O28)</f>
        <v>3300</v>
      </c>
      <c r="P29" s="305">
        <f>SUM(P7:P28)</f>
        <v>3300</v>
      </c>
      <c r="Q29" s="306">
        <f>SUM(Q7:Q28)</f>
        <v>9232</v>
      </c>
      <c r="R29" s="304">
        <f t="shared" ref="R29" si="13">Q29/P29*10</f>
        <v>27.975757575757573</v>
      </c>
      <c r="S29" s="305">
        <f>SUM(S7:S28)</f>
        <v>469</v>
      </c>
      <c r="T29" s="362">
        <f>SUM(T7:T28)</f>
        <v>363</v>
      </c>
      <c r="U29" s="363">
        <v>24</v>
      </c>
      <c r="V29" s="237">
        <f t="shared" ref="V29" si="14">U29/T29*10</f>
        <v>0.66115702479338845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9" workbookViewId="0">
      <selection activeCell="F26" sqref="F26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8" t="s">
        <v>1</v>
      </c>
      <c r="D4" s="208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3">
        <f t="shared" ref="K8:K29" si="4">H8/E8*10</f>
        <v>25.90488841657811</v>
      </c>
      <c r="L8" s="80"/>
      <c r="M8" s="86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3">
        <f t="shared" si="4"/>
        <v>45.999573378839585</v>
      </c>
      <c r="L9" s="80"/>
      <c r="M9" s="307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3550</v>
      </c>
      <c r="E10" s="79">
        <f>уборка1!D10+уборка1!H10+уборка1!P10+уборка1!T10+уборка2!D10+уборка2!H10+уборка2!L10+уборка2!P10+уборка2!T10+уборка2!Z10</f>
        <v>3550</v>
      </c>
      <c r="F10" s="76"/>
      <c r="G10" s="76">
        <f t="shared" si="0"/>
        <v>98.611111111111114</v>
      </c>
      <c r="H10" s="76">
        <f>уборка1!E10+уборка1!I10+уборка1!Q10+уборка1!U10+уборка2!E10+уборка2!I10+уборка2!M10+уборка2!Q10+уборка2!U10+уборка2!AA10</f>
        <v>12203.2</v>
      </c>
      <c r="I10" s="76"/>
      <c r="J10" s="76" t="e">
        <f t="shared" si="1"/>
        <v>#DIV/0!</v>
      </c>
      <c r="K10" s="293">
        <f t="shared" si="4"/>
        <v>34.375211267605636</v>
      </c>
      <c r="L10" s="80"/>
      <c r="M10" s="320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21513</v>
      </c>
      <c r="E11" s="79">
        <f>уборка1!D11+уборка1!H11+уборка1!P11+уборка1!T11+уборка2!D11+уборка2!H11+уборка2!L11+уборка2!P11+уборка2!T11+уборка2!Z11</f>
        <v>21513</v>
      </c>
      <c r="F11" s="81">
        <v>1253</v>
      </c>
      <c r="G11" s="76">
        <f t="shared" si="0"/>
        <v>80.921572315215357</v>
      </c>
      <c r="H11" s="76">
        <f>уборка1!E11+уборка1!I11+уборка1!Q11+уборка1!U11+уборка2!E11+уборка2!I11+уборка2!M11+уборка2!Q11+уборка2!U11+уборка2!AA11</f>
        <v>88669.5</v>
      </c>
      <c r="I11" s="76">
        <v>4826</v>
      </c>
      <c r="J11" s="76">
        <f t="shared" si="1"/>
        <v>38.515562649640863</v>
      </c>
      <c r="K11" s="293">
        <f t="shared" si="4"/>
        <v>41.216706177660015</v>
      </c>
      <c r="L11" s="80">
        <v>45</v>
      </c>
      <c r="M11" s="78"/>
      <c r="N11" s="76">
        <f t="shared" si="2"/>
        <v>27.844444444444445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3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7200.6</v>
      </c>
      <c r="E13" s="79">
        <f>уборка1!D13+уборка1!H13+уборка1!P13+уборка1!T13+уборка2!D13+уборка2!H13+уборка2!L13+уборка2!P13+уборка2!T13+уборка2!Z13</f>
        <v>7200.6</v>
      </c>
      <c r="F13" s="76">
        <v>127</v>
      </c>
      <c r="G13" s="76">
        <f t="shared" si="0"/>
        <v>93.261148311725321</v>
      </c>
      <c r="H13" s="76">
        <f>уборка1!E13+уборка1!I13+уборка1!Q13+уборка1!U13+уборка2!E13+уборка2!I13+уборка2!M13+уборка2!Q13+уборка2!U13+уборка2!AA13</f>
        <v>25711.399999999998</v>
      </c>
      <c r="I13" s="76">
        <v>635.1</v>
      </c>
      <c r="J13" s="76">
        <f t="shared" si="1"/>
        <v>50.007874015748037</v>
      </c>
      <c r="K13" s="293">
        <f t="shared" si="4"/>
        <v>35.70730216926367</v>
      </c>
      <c r="L13" s="80">
        <v>17</v>
      </c>
      <c r="M13" s="86"/>
      <c r="N13" s="77">
        <f t="shared" si="2"/>
        <v>7.4705882352941178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5603.7999999999993</v>
      </c>
      <c r="E14" s="79">
        <f>уборка1!D14+уборка1!H14+уборка1!P14+уборка1!T14+уборка2!D14+уборка2!H14+уборка2!L14+уборка2!P14+уборка2!T14+уборка2!Z14</f>
        <v>5603.7999999999993</v>
      </c>
      <c r="F14" s="76">
        <v>112.1</v>
      </c>
      <c r="G14" s="76">
        <f t="shared" si="0"/>
        <v>98.613310808432757</v>
      </c>
      <c r="H14" s="76">
        <f>уборка1!E14+уборка1!I14+уборка1!Q14+уборка1!U14+уборка2!E14+уборка2!I14+уборка2!M14+уборка2!Q14+уборка2!U14+уборка2!AA14</f>
        <v>22232.100000000002</v>
      </c>
      <c r="I14" s="76">
        <v>507.4</v>
      </c>
      <c r="J14" s="76">
        <f t="shared" si="1"/>
        <v>45.263157894736842</v>
      </c>
      <c r="K14" s="293">
        <f t="shared" si="4"/>
        <v>39.673257432456552</v>
      </c>
      <c r="L14" s="80">
        <v>16</v>
      </c>
      <c r="M14" s="78"/>
      <c r="N14" s="76">
        <f t="shared" si="2"/>
        <v>7.0062499999999996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16310</v>
      </c>
      <c r="E15" s="79">
        <f>уборка1!D15+уборка1!H15+уборка1!P15+уборка1!T15+уборка2!D15+уборка2!H15+уборка2!L15+уборка2!P15+уборка2!T15+уборка2!Z15</f>
        <v>16310</v>
      </c>
      <c r="F15" s="79">
        <v>499</v>
      </c>
      <c r="G15" s="76">
        <f t="shared" si="0"/>
        <v>96.12777745034478</v>
      </c>
      <c r="H15" s="76">
        <f>уборка1!E15+уборка1!I15+уборка1!Q15+уборка1!U15+уборка2!E15+уборка2!I15+уборка2!M15+уборка2!Q15+уборка2!U15+уборка2!AA15</f>
        <v>69515</v>
      </c>
      <c r="I15" s="76">
        <v>2650</v>
      </c>
      <c r="J15" s="76">
        <f t="shared" si="1"/>
        <v>53.106212424849701</v>
      </c>
      <c r="K15" s="293">
        <f t="shared" si="4"/>
        <v>42.621091354996935</v>
      </c>
      <c r="L15" s="80">
        <v>26</v>
      </c>
      <c r="M15" s="78"/>
      <c r="N15" s="76">
        <f t="shared" si="2"/>
        <v>19.192307692307693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7161</v>
      </c>
      <c r="E16" s="79">
        <f>уборка1!D16+уборка1!H16+уборка1!P16+уборка1!T16+уборка2!D17+уборка2!H17+уборка2!L17+уборка2!P17+уборка2!T17+уборка2!Z17</f>
        <v>7161</v>
      </c>
      <c r="F16" s="76">
        <v>310</v>
      </c>
      <c r="G16" s="76">
        <f t="shared" si="0"/>
        <v>79.249667994687911</v>
      </c>
      <c r="H16" s="76">
        <f>уборка1!E16+уборка1!I16+уборка1!Q16+уборка1!U16+уборка2!E17+уборка2!I17+уборка2!M17+уборка2!Q17+уборка2!U17+уборка2!AA17</f>
        <v>29595.599999999999</v>
      </c>
      <c r="I16" s="76">
        <v>1480.1</v>
      </c>
      <c r="J16" s="76">
        <f t="shared" si="1"/>
        <v>47.745161290322578</v>
      </c>
      <c r="K16" s="293">
        <f t="shared" si="4"/>
        <v>41.328864683703387</v>
      </c>
      <c r="L16" s="335">
        <v>12</v>
      </c>
      <c r="M16" s="78"/>
      <c r="N16" s="76">
        <f t="shared" si="2"/>
        <v>25.833333333333332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7358</v>
      </c>
      <c r="E17" s="79">
        <f>уборка1!D17+уборка1!H17+уборка1!P17+уборка1!T17+уборка2!D18+уборка2!H18+уборка2!L18+уборка2!P18+уборка2!T18+уборка2!Z18</f>
        <v>7358</v>
      </c>
      <c r="F17" s="76">
        <v>248</v>
      </c>
      <c r="G17" s="76">
        <f t="shared" si="0"/>
        <v>85.897735232313792</v>
      </c>
      <c r="H17" s="76">
        <f>уборка1!E17+уборка1!I17+уборка1!Q17+уборка1!U17+уборка2!E18+уборка2!I18+уборка2!M18+уборка2!Q18+уборка2!U18+уборка2!AA18</f>
        <v>26059.899999999998</v>
      </c>
      <c r="I17" s="76">
        <v>1123.8</v>
      </c>
      <c r="J17" s="76">
        <f t="shared" si="1"/>
        <v>45.314516129032256</v>
      </c>
      <c r="K17" s="293">
        <f t="shared" si="4"/>
        <v>35.417097037238378</v>
      </c>
      <c r="L17" s="335">
        <v>17</v>
      </c>
      <c r="M17" s="78"/>
      <c r="N17" s="76">
        <f t="shared" si="2"/>
        <v>14.588235294117647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1640</v>
      </c>
      <c r="E18" s="79">
        <f>уборка1!D18+уборка1!H18+уборка1!P18+уборка1!T18+уборка2!D19+уборка2!H19+уборка2!L19+уборка2!P19+уборка2!T19+уборка2!Z19</f>
        <v>1640</v>
      </c>
      <c r="F18" s="76"/>
      <c r="G18" s="76">
        <f t="shared" si="0"/>
        <v>89.130434782608688</v>
      </c>
      <c r="H18" s="76">
        <f>уборка1!E18+уборка1!I18+уборка1!Q18+уборка1!U18+уборка2!E19+уборка2!I19+уборка2!M19+уборка2!Q19+уборка2!U19+уборка2!AA19</f>
        <v>6216</v>
      </c>
      <c r="I18" s="76"/>
      <c r="J18" s="76" t="e">
        <f t="shared" si="1"/>
        <v>#DIV/0!</v>
      </c>
      <c r="K18" s="293">
        <f t="shared" si="4"/>
        <v>37.90243902439024</v>
      </c>
      <c r="L18" s="335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935</v>
      </c>
      <c r="E20" s="79">
        <f>уборка1!D20+уборка1!H20+уборка1!P20+уборка1!T20+уборка2!D21+уборка2!H21+уборка2!L21+уборка2!P21+уборка2!T21+уборка2!Z21</f>
        <v>935</v>
      </c>
      <c r="F20" s="76">
        <v>49</v>
      </c>
      <c r="G20" s="76">
        <f t="shared" si="0"/>
        <v>72.989851678376269</v>
      </c>
      <c r="H20" s="76">
        <f>уборка1!E20+уборка1!I20+уборка1!Q20+уборка1!U20+уборка2!E21+уборка2!I21+уборка2!M21+уборка2!Q21+уборка2!U21+уборка2!AA21</f>
        <v>4688.8</v>
      </c>
      <c r="I20" s="76">
        <v>310</v>
      </c>
      <c r="J20" s="76">
        <f t="shared" si="1"/>
        <v>63.265306122448983</v>
      </c>
      <c r="K20" s="293">
        <f t="shared" si="4"/>
        <v>50.147593582887701</v>
      </c>
      <c r="L20" s="80">
        <v>4</v>
      </c>
      <c r="M20" s="78"/>
      <c r="N20" s="76">
        <f t="shared" si="2"/>
        <v>12.25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4904.3999999999996</v>
      </c>
      <c r="E21" s="79">
        <f>уборка1!D21+уборка1!H21+уборка1!P21+уборка1!T21+уборка2!D22+уборка2!H22+уборка2!L22+уборка2!P22+уборка2!T22+уборка2!Z22</f>
        <v>4904.3999999999996</v>
      </c>
      <c r="F21" s="76">
        <v>195.8</v>
      </c>
      <c r="G21" s="76">
        <f t="shared" si="0"/>
        <v>96.208093846244367</v>
      </c>
      <c r="H21" s="76">
        <f>уборка1!E21+уборка1!I21+уборка1!Q21+уборка1!U21+уборка2!E22+уборка2!I22+уборка2!M22+уборка2!Q22+уборка2!U22+уборка2!AA22</f>
        <v>14477.6</v>
      </c>
      <c r="I21" s="76">
        <v>564</v>
      </c>
      <c r="J21" s="76">
        <f t="shared" si="1"/>
        <v>28.804902962206334</v>
      </c>
      <c r="K21" s="293">
        <f t="shared" si="4"/>
        <v>29.519615039556321</v>
      </c>
      <c r="L21" s="80">
        <v>15</v>
      </c>
      <c r="M21" s="78"/>
      <c r="N21" s="76">
        <f t="shared" si="2"/>
        <v>13.053333333333335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3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259</v>
      </c>
      <c r="E24" s="73">
        <f>уборка1!D24+уборка1!H24+уборка1!P24+уборка1!T24+уборка2!D25+уборка2!H25+уборка2!L25+уборка2!P25+уборка2!T25+уборка2!Z25</f>
        <v>259</v>
      </c>
      <c r="F24" s="153"/>
      <c r="G24" s="326">
        <f t="shared" si="0"/>
        <v>36.376404494382022</v>
      </c>
      <c r="H24" s="77">
        <f>уборка1!E24+уборка1!I24+уборка1!Q24+уборка1!U24+уборка2!E25+уборка2!I25+уборка2!M25+уборка2!Q25+уборка2!U25+уборка2!AA25</f>
        <v>1166</v>
      </c>
      <c r="I24" s="153"/>
      <c r="J24" s="76" t="e">
        <f t="shared" si="1"/>
        <v>#DIV/0!</v>
      </c>
      <c r="K24" s="82">
        <f t="shared" si="4"/>
        <v>45.019305019305023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97702.750000000015</v>
      </c>
      <c r="D25" s="75">
        <f t="shared" si="5"/>
        <v>86758.049999999988</v>
      </c>
      <c r="E25" s="79">
        <f>уборка1!D25+уборка1!H25+уборка1!P25+уборка1!T25+уборка2!D26+уборка2!H26+уборка2!L26+уборка2!P26+уборка2!T26+уборка2!Z26</f>
        <v>86758.049999999988</v>
      </c>
      <c r="F25" s="210">
        <f>SUM(F7:F24)</f>
        <v>2793.9</v>
      </c>
      <c r="G25" s="76">
        <f t="shared" si="0"/>
        <v>88.797961162812683</v>
      </c>
      <c r="H25" s="326">
        <f>уборка1!E25+уборка1!I25+уборка1!Q25+уборка1!U25+уборка2!E26+уборка2!I26+уборка2!M26+уборка2!Q26+уборка2!U26+уборка2!AA26</f>
        <v>336690.39999999997</v>
      </c>
      <c r="I25" s="210">
        <f>SUM(I7:I24)</f>
        <v>12096.4</v>
      </c>
      <c r="J25" s="76">
        <f t="shared" si="1"/>
        <v>43.295751458534667</v>
      </c>
      <c r="K25" s="293">
        <f t="shared" si="4"/>
        <v>38.807972286145201</v>
      </c>
      <c r="L25" s="347">
        <f>SUM(L8:L24)</f>
        <v>152</v>
      </c>
      <c r="M25" s="86"/>
      <c r="N25" s="77">
        <f t="shared" si="2"/>
        <v>18.380921052631578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22591</v>
      </c>
      <c r="E26" s="79">
        <f>уборка1!D26+уборка1!H26+уборка1!P26+уборка1!T26+уборка2!D27+уборка2!H27+уборка2!L27+уборка2!P27+уборка2!T27+уборка2!Z27</f>
        <v>22591</v>
      </c>
      <c r="F26" s="210"/>
      <c r="G26" s="76">
        <f t="shared" si="0"/>
        <v>85.841851274841346</v>
      </c>
      <c r="H26" s="76">
        <f>уборка1!E26+уборка1!I26+уборка1!Q26+уборка1!U26+уборка2!E27+уборка2!I27+уборка2!M27+уборка2!Q27+уборка2!U27+уборка2!AA27</f>
        <v>80660</v>
      </c>
      <c r="I26" s="76"/>
      <c r="J26" s="76" t="e">
        <f t="shared" si="1"/>
        <v>#DIV/0!</v>
      </c>
      <c r="K26" s="293">
        <f t="shared" si="4"/>
        <v>35.704484086583157</v>
      </c>
      <c r="L26" s="347"/>
      <c r="M26" s="86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124200.75000000001</v>
      </c>
      <c r="D28" s="75">
        <f t="shared" si="5"/>
        <v>109349.04999999999</v>
      </c>
      <c r="E28" s="79">
        <f>уборка1!D28+уборка1!H28+уборка1!P28+уборка1!T28+уборка2!D29+уборка2!H29+уборка2!L29+уборка2!P29+уборка2!T29+уборка2!Z29</f>
        <v>109349.04999999999</v>
      </c>
      <c r="F28" s="76">
        <f>SUM(F25:F27)</f>
        <v>2793.9</v>
      </c>
      <c r="G28" s="76">
        <f t="shared" si="0"/>
        <v>88.04218170985277</v>
      </c>
      <c r="H28" s="326">
        <f>уборка1!E28+уборка1!I28+уборка1!Q28+уборка1!U28+уборка2!E29+уборка2!I29+уборка2!M29+уборка2!Q29+уборка2!U29+уборка2!AA29</f>
        <v>417350.40000000002</v>
      </c>
      <c r="I28" s="76">
        <f>SUM(I25:I27)</f>
        <v>12096.4</v>
      </c>
      <c r="J28" s="76">
        <f t="shared" si="1"/>
        <v>43.295751458534667</v>
      </c>
      <c r="K28" s="293">
        <f t="shared" si="4"/>
        <v>38.166806204534936</v>
      </c>
      <c r="L28" s="80">
        <f>SUM(L25:L27)</f>
        <v>152</v>
      </c>
      <c r="M28" s="86"/>
      <c r="N28" s="77">
        <f t="shared" si="2"/>
        <v>18.380921052631578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103973</v>
      </c>
      <c r="E29" s="79">
        <f>уборка1!D29+уборка1!H29+уборка1!P29+уборка1!T29+уборка2!D30+уборка2!H30+уборка2!L30+уборка2!P30+уборка2!T30+уборка2!Z30</f>
        <v>103973</v>
      </c>
      <c r="F29" s="76">
        <v>3534.3</v>
      </c>
      <c r="G29" s="76">
        <f t="shared" si="0"/>
        <v>88.374014352606991</v>
      </c>
      <c r="H29" s="326">
        <f>уборка1!E29+уборка1!I29+уборка1!Q29+уборка1!U29+уборка2!E30+уборка2!I30+уборка2!M30+уборка2!Q30+уборка2!U30+уборка2!AA30</f>
        <v>361895.10000000003</v>
      </c>
      <c r="I29" s="348">
        <v>15075</v>
      </c>
      <c r="J29" s="76">
        <f t="shared" si="1"/>
        <v>42.653425006366177</v>
      </c>
      <c r="K29" s="293">
        <f t="shared" si="4"/>
        <v>34.806642109009076</v>
      </c>
      <c r="L29" s="348">
        <v>211</v>
      </c>
      <c r="M29" s="348"/>
      <c r="N29" s="76">
        <f t="shared" si="2"/>
        <v>16.750236966824644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topLeftCell="A7" workbookViewId="0">
      <selection activeCell="F21" sqref="F21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4" t="s">
        <v>41</v>
      </c>
      <c r="D4" s="370" t="s">
        <v>42</v>
      </c>
      <c r="E4" s="371"/>
      <c r="F4" s="372"/>
      <c r="G4" s="88" t="s">
        <v>41</v>
      </c>
      <c r="H4" s="373" t="s">
        <v>94</v>
      </c>
      <c r="I4" s="374"/>
      <c r="J4" s="375"/>
      <c r="K4" s="95" t="s">
        <v>41</v>
      </c>
      <c r="L4" s="373" t="s">
        <v>96</v>
      </c>
      <c r="M4" s="374"/>
      <c r="N4" s="375"/>
      <c r="O4" s="96" t="s">
        <v>41</v>
      </c>
      <c r="P4" s="365" t="s">
        <v>97</v>
      </c>
      <c r="Q4" s="366"/>
      <c r="R4" s="367"/>
      <c r="S4" s="97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3276</v>
      </c>
      <c r="E8" s="81">
        <v>9119.4</v>
      </c>
      <c r="F8" s="118">
        <f>E8/D8*10</f>
        <v>27.836996336996336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2344</v>
      </c>
      <c r="E9" s="127">
        <v>10782.3</v>
      </c>
      <c r="F9" s="118">
        <f t="shared" ref="F9:F29" si="4">E9/D9*10</f>
        <v>45.999573378839585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2450</v>
      </c>
      <c r="E10" s="131">
        <v>8500</v>
      </c>
      <c r="F10" s="118">
        <f t="shared" si="4"/>
        <v>34.693877551020407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11496</v>
      </c>
      <c r="E11" s="135">
        <v>47746.1</v>
      </c>
      <c r="F11" s="118">
        <f t="shared" si="4"/>
        <v>41.532794015309669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8535</v>
      </c>
      <c r="P11" s="79">
        <v>8521</v>
      </c>
      <c r="Q11" s="79">
        <v>33075.800000000003</v>
      </c>
      <c r="R11" s="81">
        <f t="shared" si="0"/>
        <v>38.816805539255959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>
        <v>608</v>
      </c>
      <c r="E12" s="131">
        <v>796.2</v>
      </c>
      <c r="F12" s="118">
        <f t="shared" si="4"/>
        <v>13.095394736842106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5193.2</v>
      </c>
      <c r="E13" s="135">
        <v>19718.3</v>
      </c>
      <c r="F13" s="118">
        <f t="shared" si="4"/>
        <v>37.969460063159516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4614.8999999999996</v>
      </c>
      <c r="E14" s="131">
        <v>19091.7</v>
      </c>
      <c r="F14" s="118">
        <f t="shared" si="4"/>
        <v>41.369693817850873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7329</v>
      </c>
      <c r="E15" s="131">
        <v>34681</v>
      </c>
      <c r="F15" s="118">
        <f t="shared" si="4"/>
        <v>47.320234684131535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3822</v>
      </c>
      <c r="E16" s="131">
        <v>18145</v>
      </c>
      <c r="F16" s="118">
        <f t="shared" si="4"/>
        <v>47.475143903715335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6980</v>
      </c>
      <c r="D17" s="79">
        <v>6126</v>
      </c>
      <c r="E17" s="135">
        <v>21808.5</v>
      </c>
      <c r="F17" s="118">
        <f t="shared" si="4"/>
        <v>35.599902056807053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1640</v>
      </c>
      <c r="E18" s="131">
        <v>6216</v>
      </c>
      <c r="F18" s="118">
        <f t="shared" si="4"/>
        <v>37.90243902439024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545</v>
      </c>
      <c r="E20" s="131">
        <v>3240</v>
      </c>
      <c r="F20" s="118">
        <f t="shared" si="4"/>
        <v>59.449541284403665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3862</v>
      </c>
      <c r="E21" s="131">
        <v>11862</v>
      </c>
      <c r="F21" s="118">
        <f t="shared" si="4"/>
        <v>30.714655618850337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1498.2</v>
      </c>
      <c r="E22" s="131">
        <v>8672.4</v>
      </c>
      <c r="F22" s="118">
        <f t="shared" si="4"/>
        <v>57.88546255506607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750.2</v>
      </c>
      <c r="Q22" s="294">
        <v>1859.8</v>
      </c>
      <c r="R22" s="81">
        <f t="shared" si="0"/>
        <v>24.790722474006927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>
        <v>259</v>
      </c>
      <c r="E24" s="142">
        <v>1166</v>
      </c>
      <c r="F24" s="118">
        <f t="shared" si="4"/>
        <v>45.019305019305023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65729.700000000012</v>
      </c>
      <c r="D25" s="345">
        <f>SUM(D7:D24)</f>
        <v>55713.299999999996</v>
      </c>
      <c r="E25" s="146">
        <f>SUM(E7:E24)</f>
        <v>222744.9</v>
      </c>
      <c r="F25" s="144">
        <f t="shared" si="4"/>
        <v>39.980561194544215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22025.15</v>
      </c>
      <c r="P25" s="149">
        <f>SUM(P7:P24)</f>
        <v>22011.15</v>
      </c>
      <c r="Q25" s="84">
        <f>SUM(Q7:Q24)</f>
        <v>74805.200000000012</v>
      </c>
      <c r="R25" s="81">
        <f t="shared" si="0"/>
        <v>33.985139349829524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14947</v>
      </c>
      <c r="E26" s="142">
        <v>53215</v>
      </c>
      <c r="F26" s="118">
        <f t="shared" si="4"/>
        <v>35.602462032514886</v>
      </c>
      <c r="G26" s="79">
        <v>4134</v>
      </c>
      <c r="H26" s="79">
        <v>4134</v>
      </c>
      <c r="I26" s="212">
        <v>17567</v>
      </c>
      <c r="J26" s="125">
        <f t="shared" si="1"/>
        <v>42.49395258829221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3300</v>
      </c>
      <c r="Q26" s="84">
        <v>9373</v>
      </c>
      <c r="R26" s="81">
        <f t="shared" si="0"/>
        <v>28.403030303030302</v>
      </c>
      <c r="S26" s="121">
        <v>210</v>
      </c>
      <c r="T26" s="121">
        <v>210</v>
      </c>
      <c r="U26" s="212">
        <v>505</v>
      </c>
      <c r="V26" s="118">
        <f>U26/T26*10</f>
        <v>24.047619047619047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84029.700000000012</v>
      </c>
      <c r="D28" s="346">
        <f>SUM(D25:D27)</f>
        <v>70660.299999999988</v>
      </c>
      <c r="E28" s="157">
        <f>SUM(E25:E27)</f>
        <v>275959.90000000002</v>
      </c>
      <c r="F28" s="118">
        <f t="shared" si="4"/>
        <v>39.054447829969597</v>
      </c>
      <c r="G28" s="147">
        <f>SUM(G25:G27)</f>
        <v>12679.6</v>
      </c>
      <c r="H28" s="147">
        <f>SUM(H25:H27)</f>
        <v>12644.6</v>
      </c>
      <c r="I28" s="81">
        <f>SUM(I25:I27)</f>
        <v>55400</v>
      </c>
      <c r="J28" s="125">
        <f t="shared" si="1"/>
        <v>43.81316925802318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25344.15</v>
      </c>
      <c r="P28" s="149">
        <f>SUM(P25:P27)</f>
        <v>25311.15</v>
      </c>
      <c r="Q28" s="84">
        <f>SUM(Q25:Q27)</f>
        <v>84178.200000000012</v>
      </c>
      <c r="R28" s="81">
        <f t="shared" si="0"/>
        <v>33.257358910993773</v>
      </c>
      <c r="S28" s="334">
        <f>SUM(S25:S27)</f>
        <v>250</v>
      </c>
      <c r="T28" s="334">
        <f>SUM(T25:T27)</f>
        <v>210</v>
      </c>
      <c r="U28" s="81">
        <f>SUM(U25:U27)</f>
        <v>505</v>
      </c>
      <c r="V28" s="118">
        <f>U28/T28*10</f>
        <v>24.047619047619047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73465</v>
      </c>
      <c r="E29" s="324">
        <v>278079.2</v>
      </c>
      <c r="F29" s="118">
        <f t="shared" si="4"/>
        <v>37.851929490233445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20327</v>
      </c>
      <c r="Q29" s="84">
        <v>40021.9</v>
      </c>
      <c r="R29" s="81">
        <f t="shared" si="0"/>
        <v>19.68903428936882</v>
      </c>
      <c r="S29" s="295">
        <v>72</v>
      </c>
      <c r="T29" s="125">
        <v>56</v>
      </c>
      <c r="U29" s="211">
        <v>90</v>
      </c>
      <c r="V29" s="118">
        <f>U29/T29*10</f>
        <v>16.071428571428573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10" workbookViewId="0">
      <selection activeCell="AF30" sqref="AF30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4" t="s">
        <v>41</v>
      </c>
      <c r="D4" s="370" t="s">
        <v>104</v>
      </c>
      <c r="E4" s="371"/>
      <c r="F4" s="372"/>
      <c r="G4" s="88" t="s">
        <v>41</v>
      </c>
      <c r="H4" s="373" t="s">
        <v>107</v>
      </c>
      <c r="I4" s="374"/>
      <c r="J4" s="375"/>
      <c r="K4" s="95" t="s">
        <v>41</v>
      </c>
      <c r="L4" s="373" t="s">
        <v>92</v>
      </c>
      <c r="M4" s="374"/>
      <c r="N4" s="375"/>
      <c r="O4" s="96" t="s">
        <v>41</v>
      </c>
      <c r="P4" s="365" t="s">
        <v>106</v>
      </c>
      <c r="Q4" s="366"/>
      <c r="R4" s="367"/>
      <c r="S4" s="96" t="s">
        <v>41</v>
      </c>
      <c r="T4" s="365" t="s">
        <v>108</v>
      </c>
      <c r="U4" s="366"/>
      <c r="V4" s="367"/>
      <c r="W4" s="2"/>
      <c r="X4" s="12"/>
      <c r="Y4" s="88" t="s">
        <v>41</v>
      </c>
      <c r="Z4" s="370" t="s">
        <v>105</v>
      </c>
      <c r="AA4" s="371"/>
      <c r="AB4" s="372"/>
      <c r="AC4" s="88" t="s">
        <v>41</v>
      </c>
      <c r="AD4" s="373" t="s">
        <v>121</v>
      </c>
      <c r="AE4" s="374"/>
      <c r="AF4" s="375"/>
      <c r="AG4" s="88" t="s">
        <v>41</v>
      </c>
      <c r="AH4" s="373" t="s">
        <v>138</v>
      </c>
      <c r="AI4" s="374"/>
      <c r="AJ4" s="375"/>
      <c r="AK4" s="88" t="s">
        <v>41</v>
      </c>
      <c r="AL4" s="373" t="s">
        <v>139</v>
      </c>
      <c r="AM4" s="374"/>
      <c r="AN4" s="375"/>
      <c r="AO4" s="88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438</v>
      </c>
      <c r="I11" s="327">
        <v>1145.4000000000001</v>
      </c>
      <c r="J11" s="121">
        <f t="shared" si="3"/>
        <v>26.150684931506852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>
        <v>48.2</v>
      </c>
      <c r="E13" s="135">
        <v>125.1</v>
      </c>
      <c r="F13" s="118">
        <f t="shared" si="2"/>
        <v>25.954356846473026</v>
      </c>
      <c r="G13" s="75">
        <v>36.799999999999997</v>
      </c>
      <c r="H13" s="75">
        <v>36.799999999999997</v>
      </c>
      <c r="I13" s="133">
        <v>36.799999999999997</v>
      </c>
      <c r="J13" s="118">
        <f t="shared" si="3"/>
        <v>10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64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48.2</v>
      </c>
      <c r="E26" s="214">
        <f>SUM(E7:E25)</f>
        <v>125.1</v>
      </c>
      <c r="F26" s="118">
        <f t="shared" si="2"/>
        <v>25.954356846473026</v>
      </c>
      <c r="G26" s="79">
        <f>SUM(G7:G25)</f>
        <v>538.79999999999995</v>
      </c>
      <c r="H26" s="147">
        <f>SUM(H7:H20)</f>
        <v>474.8</v>
      </c>
      <c r="I26" s="204">
        <f>SUM(I7:I20)</f>
        <v>1182.2</v>
      </c>
      <c r="J26" s="125">
        <f t="shared" si="3"/>
        <v>24.898904802021903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48.2</v>
      </c>
      <c r="E29" s="215">
        <f>SUM(E26:E28)</f>
        <v>125.1</v>
      </c>
      <c r="F29" s="118">
        <f t="shared" si="2"/>
        <v>25.954356846473026</v>
      </c>
      <c r="G29" s="147">
        <f>SUM(G26:G28)</f>
        <v>538.79999999999995</v>
      </c>
      <c r="H29" s="147">
        <f>SUM(H26:H28)</f>
        <v>474.8</v>
      </c>
      <c r="I29" s="204">
        <f>SUM(I26:I28)</f>
        <v>1182.2</v>
      </c>
      <c r="J29" s="125">
        <f t="shared" si="3"/>
        <v>24.898904802021903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>
        <v>185.9</v>
      </c>
      <c r="D30" s="219">
        <v>100</v>
      </c>
      <c r="E30" s="224">
        <v>291</v>
      </c>
      <c r="F30" s="118">
        <f t="shared" si="2"/>
        <v>29.1</v>
      </c>
      <c r="G30" s="210">
        <v>1241</v>
      </c>
      <c r="H30" s="75">
        <v>1241</v>
      </c>
      <c r="I30" s="211">
        <v>2709.1</v>
      </c>
      <c r="J30" s="125">
        <f t="shared" si="3"/>
        <v>21.829975825946818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5009</v>
      </c>
      <c r="AE30" s="211">
        <v>8862.7999999999993</v>
      </c>
      <c r="AF30" s="125">
        <f t="shared" si="6"/>
        <v>17.69375124775404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831</v>
      </c>
      <c r="AM30" s="341">
        <v>838</v>
      </c>
      <c r="AN30" s="364">
        <f t="shared" si="8"/>
        <v>10.084235860409144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M22" sqref="M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60</v>
      </c>
      <c r="D19" s="37">
        <f>M19*380/100</f>
        <v>67.64</v>
      </c>
      <c r="E19" s="37">
        <f>C19*J19/100</f>
        <v>58.8</v>
      </c>
      <c r="F19" s="37">
        <f>D19*K19/100</f>
        <v>66.287199999999999</v>
      </c>
      <c r="G19" s="37">
        <f>E19*N19/3.4</f>
        <v>69.17647058823529</v>
      </c>
      <c r="H19" s="37">
        <f>F19*O19/3.4</f>
        <v>79.934564705882352</v>
      </c>
      <c r="I19" s="38">
        <f>G19-H19</f>
        <v>-10.758094117647062</v>
      </c>
      <c r="J19" s="39">
        <v>98</v>
      </c>
      <c r="K19" s="39">
        <v>98</v>
      </c>
      <c r="L19" s="37">
        <v>15</v>
      </c>
      <c r="M19" s="37">
        <v>17.8</v>
      </c>
      <c r="N19" s="37">
        <v>4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79.492000000000004</v>
      </c>
      <c r="E20" s="40">
        <f>C20*J20/100</f>
        <v>0</v>
      </c>
      <c r="F20" s="40">
        <f>D20*K20/100</f>
        <v>77.902160000000009</v>
      </c>
      <c r="G20" s="40">
        <f>E20*N20/3.4</f>
        <v>0</v>
      </c>
      <c r="H20" s="40">
        <f>F20*O20/3.4</f>
        <v>87.067120000000003</v>
      </c>
      <c r="I20" s="41">
        <f>G20-H20</f>
        <v>-87.067120000000003</v>
      </c>
      <c r="J20" s="42"/>
      <c r="K20" s="42">
        <v>98</v>
      </c>
      <c r="L20" s="40"/>
      <c r="M20" s="40">
        <v>16.7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60</v>
      </c>
      <c r="D24" s="46">
        <f t="shared" si="0"/>
        <v>147.13200000000001</v>
      </c>
      <c r="E24" s="46">
        <f t="shared" si="0"/>
        <v>58.8</v>
      </c>
      <c r="F24" s="46">
        <f t="shared" si="0"/>
        <v>144.18936000000002</v>
      </c>
      <c r="G24" s="46">
        <f>SUM(G19:G23)</f>
        <v>69.17647058823529</v>
      </c>
      <c r="H24" s="46">
        <f t="shared" si="0"/>
        <v>167.00168470588235</v>
      </c>
      <c r="I24" s="46">
        <f>G24-H24</f>
        <v>-97.825214117647064</v>
      </c>
      <c r="J24" s="44">
        <f>E24/C24*100</f>
        <v>98</v>
      </c>
      <c r="K24" s="44">
        <f>F24/D24*100</f>
        <v>98.000000000000014</v>
      </c>
      <c r="L24" s="46">
        <f>C24/400*100</f>
        <v>15</v>
      </c>
      <c r="M24" s="46">
        <f>D24/856*100</f>
        <v>17.188317757009347</v>
      </c>
      <c r="N24" s="46">
        <f>G24*3.4/E24</f>
        <v>4</v>
      </c>
      <c r="O24" s="46">
        <f>H24*3.4/F24</f>
        <v>3.9379169725144765</v>
      </c>
    </row>
    <row r="25" spans="1:16">
      <c r="C25" s="11"/>
      <c r="I25" s="47">
        <f>G24-H24</f>
        <v>-97.825214117647064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172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79</v>
      </c>
      <c r="H19" s="194">
        <v>1178.5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79</v>
      </c>
      <c r="H30" s="194">
        <f t="shared" si="0"/>
        <v>1178.5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79</v>
      </c>
      <c r="H33" s="194">
        <f t="shared" si="1"/>
        <v>1178.5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336</v>
      </c>
      <c r="H34" s="194">
        <v>1452.4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8" workbookViewId="0">
      <selection activeCell="C20" sqref="C2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176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8</v>
      </c>
    </row>
    <row r="9" spans="1:5" ht="20.25" customHeight="1">
      <c r="A9" s="32">
        <v>2</v>
      </c>
      <c r="B9" s="33" t="s">
        <v>50</v>
      </c>
      <c r="C9" s="32"/>
      <c r="D9" s="32">
        <v>14</v>
      </c>
    </row>
    <row r="10" spans="1:5" ht="20.25" customHeight="1">
      <c r="A10" s="32">
        <v>3</v>
      </c>
      <c r="B10" s="33" t="s">
        <v>51</v>
      </c>
      <c r="C10" s="32"/>
      <c r="D10" s="32">
        <v>10</v>
      </c>
    </row>
    <row r="11" spans="1:5" ht="21" customHeight="1">
      <c r="A11" s="32">
        <v>4</v>
      </c>
      <c r="B11" s="33" t="s">
        <v>156</v>
      </c>
      <c r="C11" s="32"/>
      <c r="D11" s="32">
        <v>7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14</v>
      </c>
    </row>
    <row r="14" spans="1:5" ht="21.75" customHeight="1">
      <c r="A14" s="32">
        <v>7</v>
      </c>
      <c r="B14" s="33" t="s">
        <v>26</v>
      </c>
      <c r="C14" s="32"/>
      <c r="D14" s="32">
        <v>17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16</v>
      </c>
    </row>
    <row r="16" spans="1:5" ht="22.5" customHeight="1">
      <c r="A16" s="32">
        <v>9</v>
      </c>
      <c r="B16" s="33" t="s">
        <v>28</v>
      </c>
      <c r="C16" s="32"/>
      <c r="D16" s="32">
        <v>17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17</v>
      </c>
    </row>
    <row r="19" spans="1:6" ht="21" customHeight="1">
      <c r="A19" s="32">
        <v>12</v>
      </c>
      <c r="B19" s="33" t="s">
        <v>31</v>
      </c>
      <c r="C19" s="32"/>
      <c r="D19" s="32">
        <v>15.5</v>
      </c>
    </row>
    <row r="20" spans="1:6" ht="33" customHeight="1">
      <c r="A20" s="32">
        <v>13</v>
      </c>
      <c r="B20" s="353" t="s">
        <v>163</v>
      </c>
      <c r="C20" s="63"/>
      <c r="D20" s="63">
        <v>19</v>
      </c>
    </row>
    <row r="21" spans="1:6" ht="22.5" customHeight="1">
      <c r="A21" s="32">
        <v>14</v>
      </c>
      <c r="B21" s="33" t="s">
        <v>32</v>
      </c>
      <c r="C21" s="32"/>
      <c r="D21" s="32">
        <v>30</v>
      </c>
    </row>
    <row r="22" spans="1:6" ht="22.5" customHeight="1">
      <c r="A22" s="32">
        <v>15</v>
      </c>
      <c r="B22" s="33" t="s">
        <v>33</v>
      </c>
      <c r="C22" s="32"/>
      <c r="D22" s="32">
        <v>17.5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18.600000000000001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173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3" t="s">
        <v>154</v>
      </c>
      <c r="E4" s="403"/>
      <c r="F4" s="403"/>
      <c r="G4" s="403"/>
      <c r="H4" s="404"/>
      <c r="I4" s="405" t="s">
        <v>150</v>
      </c>
      <c r="J4" s="406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3136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1650</v>
      </c>
      <c r="F27" s="221">
        <v>1230</v>
      </c>
      <c r="G27" s="221"/>
      <c r="H27" s="221">
        <v>2102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1">
        <f t="shared" si="1"/>
        <v>4730</v>
      </c>
      <c r="G29" s="181">
        <f t="shared" si="1"/>
        <v>0</v>
      </c>
      <c r="H29" s="181">
        <f t="shared" si="1"/>
        <v>12702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8900</v>
      </c>
      <c r="F30" s="16">
        <v>5580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2023-07-23T04:39:04Z</dcterms:modified>
</cp:coreProperties>
</file>