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I27" i="3"/>
  <c r="AH27"/>
  <c r="AG27"/>
  <c r="AG30"/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G31"/>
  <c r="C7"/>
  <c r="AR31" i="3"/>
  <c r="AN31"/>
  <c r="AR29"/>
  <c r="AN29"/>
  <c r="AR28"/>
  <c r="AN28"/>
  <c r="AQ27"/>
  <c r="AQ30" s="1"/>
  <c r="AP27"/>
  <c r="AP30" s="1"/>
  <c r="AO27"/>
  <c r="AO30" s="1"/>
  <c r="AM27"/>
  <c r="AM30" s="1"/>
  <c r="AL27"/>
  <c r="AL30" s="1"/>
  <c r="AK27"/>
  <c r="AK30" s="1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H8" i="10"/>
  <c r="H9"/>
  <c r="H10"/>
  <c r="H11"/>
  <c r="H12"/>
  <c r="H13"/>
  <c r="H14"/>
  <c r="K14" s="1"/>
  <c r="H15"/>
  <c r="H16"/>
  <c r="H17"/>
  <c r="H18"/>
  <c r="H19"/>
  <c r="H20"/>
  <c r="H21"/>
  <c r="H22"/>
  <c r="H23"/>
  <c r="H24"/>
  <c r="H25"/>
  <c r="H26"/>
  <c r="H28"/>
  <c r="H29"/>
  <c r="H7"/>
  <c r="E26"/>
  <c r="K26" s="1"/>
  <c r="E28"/>
  <c r="E29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N31"/>
  <c r="J31"/>
  <c r="K31"/>
  <c r="D31"/>
  <c r="N29"/>
  <c r="J29"/>
  <c r="N28"/>
  <c r="J28"/>
  <c r="L27"/>
  <c r="I27"/>
  <c r="I30" s="1"/>
  <c r="F27"/>
  <c r="F30" s="1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R28" i="2"/>
  <c r="AJ31" i="3"/>
  <c r="AJ29"/>
  <c r="AJ28"/>
  <c r="AI30"/>
  <c r="AH30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G29" i="10" l="1"/>
  <c r="F17" i="1"/>
  <c r="G28" i="10"/>
  <c r="D19"/>
  <c r="K10"/>
  <c r="G7"/>
  <c r="AN27" i="3"/>
  <c r="AN30"/>
  <c r="AR30"/>
  <c r="AR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D20" i="4"/>
  <c r="F20" s="1"/>
  <c r="H20" s="1"/>
  <c r="C20"/>
  <c r="E20" s="1"/>
  <c r="G20" s="1"/>
  <c r="D19"/>
  <c r="D24" s="1"/>
  <c r="M24" s="1"/>
  <c r="C19"/>
  <c r="C24" s="1"/>
  <c r="L24" s="1"/>
  <c r="F30" i="1" l="1"/>
  <c r="I20" i="4"/>
  <c r="F19"/>
  <c r="E19"/>
  <c r="F24" l="1"/>
  <c r="K24" s="1"/>
  <c r="H19"/>
  <c r="H24" s="1"/>
  <c r="O24" s="1"/>
  <c r="E24"/>
  <c r="J24" s="1"/>
  <c r="G19"/>
  <c r="G24" l="1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AF30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G27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C30" i="10" l="1"/>
  <c r="H30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<sst xmlns="http://schemas.openxmlformats.org/spreadsheetml/2006/main" count="504" uniqueCount="166">
  <si>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</si>
  <si>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</si>
  <si>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</si>
  <si>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</si>
  <si>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</si>
  <si>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</si>
  <si>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</si>
  <si>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</si>
  <si>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</si>
  <si>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</si>
  <si>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</si>
  <si>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</si>
  <si>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</si>
  <si>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</si>
  <si>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</si>
  <si>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</si>
  <si>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</si>
  <si>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</si>
  <si>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</si>
  <si>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</si>
  <si>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</si>
  <si>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</si>
  <si>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</si>
  <si>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</si>
  <si>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</si>
  <si>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</si>
  <si>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</si>
  <si>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</si>
  <si>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</si>
  <si>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</si>
  <si>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</si>
  <si>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</si>
  <si>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</si>
  <si>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</si>
  <si>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</si>
  <si>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</si>
  <si>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</si>
  <si>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</si>
  <si>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</si>
  <si>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</si>
  <si>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</si>
  <si>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</si>
  <si>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</si>
  <si>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</si>
  <si>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</si>
  <si>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</si>
  <si>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</si>
  <si>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</si>
  <si>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</si>
  <si>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</si>
  <si>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</si>
  <si>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</si>
  <si>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</si>
  <si>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</si>
  <si>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</si>
  <si>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</si>
  <si>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</si>
  <si>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</si>
  <si>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</si>
  <si>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</si>
  <si>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</si>
  <si>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</si>
  <si>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</si>
  <si>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</si>
  <si>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</si>
  <si>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</si>
  <si>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</si>
  <si>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</si>
  <si>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</si>
  <si>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</si>
  <si>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</si>
  <si>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</si>
  <si>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</si>
  <si>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</si>
  <si>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</si>
  <si>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</si>
  <si>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</si>
  <si>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</si>
  <si>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</si>
  <si>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</si>
  <si>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</si>
  <si>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</si>
  <si>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</si>
  <si>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</si>
  <si>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</si>
  <si>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</si>
  <si>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</si>
  <si>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</si>
  <si>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</si>
  <si>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</si>
  <si>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</si>
  <si>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</si>
  <si>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</si>
  <si>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</si>
  <si>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</si>
  <si>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</si>
  <si>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</si>
  <si>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</si>
  <si>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</si>
  <si>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</si>
  <si>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</si>
  <si>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</si>
  <si>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</si>
  <si>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</si>
  <si>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</si>
  <si>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</si>
  <si>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</si>
  <si>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</si>
  <si>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</si>
  <si>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</si>
  <si>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</si>
  <si>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</si>
  <si>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</si>
  <si>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</si>
  <si>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</si>
  <si>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</si>
  <si>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</si>
  <si>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</si>
  <si>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</si>
  <si>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</si>
  <si>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</si>
  <si>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</si>
  <si>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</si>
  <si>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</si>
  <si>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</si>
  <si>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</si>
  <si>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</si>
  <si>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</si>
  <si>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</si>
  <si>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</si>
  <si>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</si>
  <si>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</si>
  <si>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</si>
  <si>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</si>
  <si>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</si>
  <si>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</si>
  <si>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</si>
  <si>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</si>
  <si>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</si>
  <si>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</si>
  <si>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</si>
  <si>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</si>
  <si>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</si>
  <si>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</si>
  <si>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</si>
  <si>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</si>
  <si>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</si>
  <si>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</si>
  <si>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</si>
  <si>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</si>
  <si>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</si>
  <si>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</si>
  <si>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</si>
  <si>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</si>
  <si>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</si>
  <si>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</si>
  <si>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</si>
  <si>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</si>
  <si>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лен</t>
  </si>
  <si>
    <t>кориандр</t>
  </si>
  <si>
    <t>11 июля  2020 года</t>
  </si>
  <si>
    <t>13 июля  2020 года</t>
  </si>
  <si>
    <t>на 13 июля  2020 года</t>
  </si>
  <si>
    <t>на 13 июля 2020 года</t>
  </si>
  <si>
    <t>на 13 июля 2020 года.</t>
  </si>
  <si>
    <t>на 13 июля 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</si>
</sst>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8" fillId="4" borderId="11" xfId="0" applyNumberFormat="1" applyFont="1" applyFill="1" applyBorder="1" applyAlignment="1" applyProtection="1">
      <alignment horizontal="center"/>
      <protection hidden="1"/>
    </xf>
    <xf numFmtId="1" fontId="6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21" customHeight="1">
      <c r="A2" s="289" t="s">
        <v>137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8" customHeight="1">
      <c r="A3" s="290" t="s">
        <v>160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 ht="15" customHeight="1">
      <c r="A4" s="2"/>
      <c r="B4" s="12"/>
      <c r="C4" s="101" t="s">
        <v>43</v>
      </c>
      <c r="D4" s="286" t="s">
        <v>139</v>
      </c>
      <c r="E4" s="287"/>
      <c r="F4" s="288"/>
      <c r="G4" s="95" t="s">
        <v>153</v>
      </c>
      <c r="H4" s="291" t="s">
        <v>44</v>
      </c>
      <c r="I4" s="292"/>
      <c r="J4" s="293"/>
      <c r="K4" s="102" t="s">
        <v>153</v>
      </c>
      <c r="L4" s="291" t="s">
        <v>140</v>
      </c>
      <c r="M4" s="292"/>
      <c r="N4" s="293"/>
      <c r="O4" s="103" t="s">
        <v>153</v>
      </c>
      <c r="P4" s="294" t="s">
        <v>141</v>
      </c>
      <c r="Q4" s="295"/>
      <c r="R4" s="296"/>
      <c r="S4" s="104" t="s">
        <v>153</v>
      </c>
      <c r="T4" s="286"/>
      <c r="U4" s="287"/>
      <c r="V4" s="288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49">
        <v>773</v>
      </c>
      <c r="D7" s="83">
        <f>H7+L7+P7+T7</f>
        <v>773</v>
      </c>
      <c r="E7" s="259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2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49">
        <v>1009.6</v>
      </c>
      <c r="D8" s="83">
        <f>H8+L8+P8+T8</f>
        <v>1009.8000000000001</v>
      </c>
      <c r="E8" s="259">
        <f t="shared" ref="E8:E18" si="0">I8+M8+Q8+U8</f>
        <v>2336</v>
      </c>
      <c r="F8" s="125">
        <f t="shared" ref="F8:F18" si="1">E8/D8*10</f>
        <v>23.133293721529014</v>
      </c>
      <c r="G8" s="128">
        <v>623.6</v>
      </c>
      <c r="H8" s="128">
        <v>623.6</v>
      </c>
      <c r="I8" s="271">
        <v>1996</v>
      </c>
      <c r="J8" s="125">
        <f t="shared" ref="J8:J18" si="2">I8/H8*10</f>
        <v>32.007697241821674</v>
      </c>
      <c r="K8" s="128">
        <v>127</v>
      </c>
      <c r="L8" s="128">
        <v>127.2</v>
      </c>
      <c r="M8" s="250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83">
        <f>H9+L9+P9+T9</f>
        <v>875</v>
      </c>
      <c r="E9" s="259">
        <f t="shared" si="0"/>
        <v>1173</v>
      </c>
      <c r="F9" s="125">
        <f t="shared" si="1"/>
        <v>13.405714285714286</v>
      </c>
      <c r="G9" s="117">
        <v>791</v>
      </c>
      <c r="H9" s="128">
        <v>791</v>
      </c>
      <c r="I9" s="277">
        <v>1107</v>
      </c>
      <c r="J9" s="125">
        <f t="shared" si="2"/>
        <v>13.994943109987357</v>
      </c>
      <c r="K9" s="117">
        <v>84</v>
      </c>
      <c r="L9" s="128">
        <v>84</v>
      </c>
      <c r="M9" s="250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83">
        <f t="shared" ref="D10:D18" si="6">H10+L10+P10+T10</f>
        <v>4071</v>
      </c>
      <c r="E10" s="259">
        <f t="shared" si="0"/>
        <v>4682</v>
      </c>
      <c r="F10" s="125">
        <f t="shared" si="1"/>
        <v>11.500859739621713</v>
      </c>
      <c r="G10" s="79">
        <v>4071</v>
      </c>
      <c r="H10" s="278">
        <v>4071</v>
      </c>
      <c r="I10" s="139">
        <v>4682</v>
      </c>
      <c r="J10" s="125">
        <f t="shared" si="2"/>
        <v>11.500859739621713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49">
        <v>871</v>
      </c>
      <c r="D11" s="83">
        <f t="shared" si="6"/>
        <v>871</v>
      </c>
      <c r="E11" s="259">
        <f t="shared" si="0"/>
        <v>935.3</v>
      </c>
      <c r="F11" s="125">
        <f t="shared" si="1"/>
        <v>10.738231917336394</v>
      </c>
      <c r="G11" s="143">
        <v>340</v>
      </c>
      <c r="H11" s="143">
        <v>340</v>
      </c>
      <c r="I11" s="129">
        <v>381</v>
      </c>
      <c r="J11" s="125">
        <f t="shared" si="2"/>
        <v>11.205882352941178</v>
      </c>
      <c r="K11" s="143">
        <v>386</v>
      </c>
      <c r="L11" s="143">
        <v>386</v>
      </c>
      <c r="M11" s="129">
        <v>463</v>
      </c>
      <c r="N11" s="125">
        <f t="shared" si="3"/>
        <v>11.994818652849741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49">
        <v>1901</v>
      </c>
      <c r="D12" s="83">
        <f t="shared" si="6"/>
        <v>1901</v>
      </c>
      <c r="E12" s="259">
        <f t="shared" si="0"/>
        <v>3318</v>
      </c>
      <c r="F12" s="125">
        <f t="shared" si="1"/>
        <v>17.453971593897947</v>
      </c>
      <c r="G12" s="83">
        <v>1626</v>
      </c>
      <c r="H12" s="185">
        <v>1626</v>
      </c>
      <c r="I12" s="269">
        <v>2878</v>
      </c>
      <c r="J12" s="125">
        <f t="shared" si="2"/>
        <v>17.699876998769987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49">
        <v>1105</v>
      </c>
      <c r="D13" s="83">
        <f t="shared" si="6"/>
        <v>1105</v>
      </c>
      <c r="E13" s="259">
        <f t="shared" si="0"/>
        <v>1657</v>
      </c>
      <c r="F13" s="125">
        <f t="shared" si="1"/>
        <v>14.995475113122172</v>
      </c>
      <c r="G13" s="83">
        <v>920</v>
      </c>
      <c r="H13" s="83">
        <v>920</v>
      </c>
      <c r="I13" s="258">
        <v>1608</v>
      </c>
      <c r="J13" s="125">
        <f t="shared" si="2"/>
        <v>17.478260869565215</v>
      </c>
      <c r="K13" s="83">
        <v>115</v>
      </c>
      <c r="L13" s="83">
        <v>115</v>
      </c>
      <c r="M13" s="250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49">
        <v>278</v>
      </c>
      <c r="D14" s="83">
        <f t="shared" si="6"/>
        <v>278</v>
      </c>
      <c r="E14" s="259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49">
        <v>476</v>
      </c>
      <c r="D15" s="83">
        <f t="shared" si="6"/>
        <v>476</v>
      </c>
      <c r="E15" s="259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75">
        <v>901</v>
      </c>
      <c r="D16" s="83">
        <f t="shared" si="6"/>
        <v>901</v>
      </c>
      <c r="E16" s="259">
        <f t="shared" si="0"/>
        <v>1440</v>
      </c>
      <c r="F16" s="125">
        <f t="shared" si="1"/>
        <v>15.982241953385127</v>
      </c>
      <c r="G16" s="83">
        <v>557</v>
      </c>
      <c r="H16" s="83">
        <v>557</v>
      </c>
      <c r="I16" s="276">
        <v>1130</v>
      </c>
      <c r="J16" s="125">
        <f t="shared" si="2"/>
        <v>20.28725314183124</v>
      </c>
      <c r="K16" s="83">
        <v>344</v>
      </c>
      <c r="L16" s="83">
        <v>344</v>
      </c>
      <c r="M16" s="258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49">
        <v>2165</v>
      </c>
      <c r="D17" s="83">
        <f t="shared" si="6"/>
        <v>2165</v>
      </c>
      <c r="E17" s="259">
        <f t="shared" si="0"/>
        <v>3686</v>
      </c>
      <c r="F17" s="125">
        <f t="shared" si="1"/>
        <v>17.02540415704388</v>
      </c>
      <c r="G17" s="143">
        <v>1351</v>
      </c>
      <c r="H17" s="74">
        <v>1351</v>
      </c>
      <c r="I17" s="127">
        <v>2648</v>
      </c>
      <c r="J17" s="125">
        <f t="shared" si="2"/>
        <v>19.600296076980015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49">
        <v>310</v>
      </c>
      <c r="D18" s="83">
        <f t="shared" si="6"/>
        <v>309.60000000000002</v>
      </c>
      <c r="E18" s="259">
        <f t="shared" si="0"/>
        <v>638</v>
      </c>
      <c r="F18" s="125">
        <f t="shared" si="1"/>
        <v>20.607235142118864</v>
      </c>
      <c r="G18" s="83">
        <v>216</v>
      </c>
      <c r="H18" s="83">
        <v>216</v>
      </c>
      <c r="I18" s="274">
        <v>518</v>
      </c>
      <c r="J18" s="125">
        <f t="shared" si="2"/>
        <v>23.981481481481485</v>
      </c>
      <c r="K18" s="83"/>
      <c r="L18" s="83"/>
      <c r="M18" s="250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49">
        <v>753</v>
      </c>
      <c r="D19" s="185">
        <v>753</v>
      </c>
      <c r="E19" s="145">
        <v>1417</v>
      </c>
      <c r="F19" s="125">
        <v>18.8</v>
      </c>
      <c r="G19" s="143">
        <v>753</v>
      </c>
      <c r="H19" s="143">
        <v>753</v>
      </c>
      <c r="I19" s="174">
        <v>1417</v>
      </c>
      <c r="J19" s="117">
        <v>18.8</v>
      </c>
      <c r="K19" s="143"/>
      <c r="L19" s="143"/>
      <c r="M19" s="233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49"/>
      <c r="D20" s="228"/>
      <c r="E20" s="165"/>
      <c r="F20" s="125"/>
      <c r="G20" s="83"/>
      <c r="H20" s="83"/>
      <c r="I20" s="234"/>
      <c r="J20" s="128"/>
      <c r="K20" s="83"/>
      <c r="L20" s="83"/>
      <c r="M20" s="234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29"/>
      <c r="E21" s="224"/>
      <c r="F21" s="125"/>
      <c r="G21" s="77"/>
      <c r="H21" s="77"/>
      <c r="I21" s="232"/>
      <c r="J21" s="132"/>
      <c r="K21" s="83"/>
      <c r="L21" s="83"/>
      <c r="M21" s="232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49"/>
      <c r="D22" s="77"/>
      <c r="E22" s="165"/>
      <c r="F22" s="125"/>
      <c r="G22" s="77"/>
      <c r="H22" s="77"/>
      <c r="I22" s="235"/>
      <c r="J22" s="117"/>
      <c r="K22" s="83"/>
      <c r="L22" s="83"/>
      <c r="M22" s="238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49"/>
      <c r="D23" s="228"/>
      <c r="E23" s="165"/>
      <c r="F23" s="125"/>
      <c r="G23" s="83"/>
      <c r="H23" s="83"/>
      <c r="I23" s="234"/>
      <c r="J23" s="117"/>
      <c r="K23" s="83"/>
      <c r="L23" s="83"/>
      <c r="M23" s="238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49"/>
      <c r="D24" s="228"/>
      <c r="E24" s="165"/>
      <c r="F24" s="125"/>
      <c r="G24" s="77"/>
      <c r="H24" s="77"/>
      <c r="I24" s="235"/>
      <c r="J24" s="117"/>
      <c r="K24" s="83"/>
      <c r="L24" s="83"/>
      <c r="M24" s="238"/>
      <c r="N24" s="132"/>
      <c r="O24" s="83"/>
      <c r="P24" s="83"/>
      <c r="Q24" s="227"/>
      <c r="R24" s="85"/>
      <c r="S24" s="128"/>
      <c r="T24" s="130"/>
      <c r="U24" s="131"/>
      <c r="V24" s="128"/>
    </row>
    <row r="25" spans="1:22" ht="14.25" customHeight="1">
      <c r="A25" s="7"/>
      <c r="B25" s="9"/>
      <c r="C25" s="249"/>
      <c r="D25" s="228"/>
      <c r="E25" s="165"/>
      <c r="F25" s="125"/>
      <c r="G25" s="83"/>
      <c r="H25" s="83"/>
      <c r="I25" s="234"/>
      <c r="J25" s="117"/>
      <c r="K25" s="83"/>
      <c r="L25" s="83"/>
      <c r="M25" s="238"/>
      <c r="N25" s="132"/>
      <c r="O25" s="83"/>
      <c r="P25" s="83"/>
      <c r="Q25" s="227"/>
      <c r="R25" s="85"/>
      <c r="S25" s="128"/>
      <c r="T25" s="130"/>
      <c r="U25" s="131"/>
      <c r="V25" s="128"/>
    </row>
    <row r="26" spans="1:22" ht="15" customHeight="1">
      <c r="A26" s="7"/>
      <c r="B26" s="9"/>
      <c r="C26" s="249"/>
      <c r="D26" s="230"/>
      <c r="E26" s="153"/>
      <c r="F26" s="125"/>
      <c r="G26" s="83"/>
      <c r="H26" s="77"/>
      <c r="I26" s="235"/>
      <c r="J26" s="128"/>
      <c r="K26" s="83"/>
      <c r="L26" s="77"/>
      <c r="M26" s="235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1"/>
      <c r="E27" s="231"/>
      <c r="F27" s="125"/>
      <c r="G27" s="77"/>
      <c r="H27" s="163"/>
      <c r="I27" s="236"/>
      <c r="J27" s="132"/>
      <c r="K27" s="77"/>
      <c r="L27" s="158"/>
      <c r="M27" s="226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1"/>
      <c r="D28" s="228"/>
      <c r="E28" s="162"/>
      <c r="F28" s="155"/>
      <c r="G28" s="77"/>
      <c r="H28" s="77"/>
      <c r="I28" s="237"/>
      <c r="J28" s="149"/>
      <c r="K28" s="163"/>
      <c r="L28" s="77"/>
      <c r="M28" s="237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1"/>
      <c r="D29" s="228"/>
      <c r="E29" s="165"/>
      <c r="F29" s="155"/>
      <c r="G29" s="83"/>
      <c r="H29" s="83"/>
      <c r="I29" s="232"/>
      <c r="J29" s="117"/>
      <c r="K29" s="77"/>
      <c r="L29" s="77"/>
      <c r="M29" s="237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39">
        <f>SUM(C7:C29)</f>
        <v>15488.6</v>
      </c>
      <c r="D30" s="240">
        <f>SUM(D7:D29)</f>
        <v>15488.4</v>
      </c>
      <c r="E30" s="240">
        <f>SUM(E7:E29)</f>
        <v>24369.3</v>
      </c>
      <c r="F30" s="125">
        <f t="shared" ref="F30" si="7">E30/D30*10</f>
        <v>15.733904083055705</v>
      </c>
      <c r="G30" s="241">
        <f>SUM(G7:G29)</f>
        <v>12424.6</v>
      </c>
      <c r="H30" s="242">
        <f>SUM(H7:H29)</f>
        <v>12424.6</v>
      </c>
      <c r="I30" s="226">
        <f>SUM(I7:I29)</f>
        <v>20811</v>
      </c>
      <c r="J30" s="125">
        <f t="shared" ref="J30" si="8">I30/H30*10</f>
        <v>16.749835004748643</v>
      </c>
      <c r="K30" s="241">
        <f>SUM(K7:K29)</f>
        <v>1571</v>
      </c>
      <c r="L30" s="242">
        <f>SUM(L7:L29)</f>
        <v>1571.2</v>
      </c>
      <c r="M30" s="226">
        <f>SUM(M7:M29)</f>
        <v>1912</v>
      </c>
      <c r="N30" s="125">
        <f t="shared" ref="N30" si="9">M30/L30*10</f>
        <v>12.169042769857434</v>
      </c>
      <c r="O30" s="243">
        <f>SUM(O7:O29)</f>
        <v>1492.6</v>
      </c>
      <c r="P30" s="244">
        <f>SUM(P7:P29)</f>
        <v>1492.6</v>
      </c>
      <c r="Q30" s="245">
        <f>SUM(Q7:Q29)</f>
        <v>1646.3</v>
      </c>
      <c r="R30" s="125">
        <f t="shared" ref="R30" si="10">Q30/P30*10</f>
        <v>11.029746750636473</v>
      </c>
      <c r="S30" s="226"/>
      <c r="T30" s="226"/>
      <c r="U30" s="226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2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4" zoomScaleNormal="100" workbookViewId="0">
      <selection activeCell="F13" sqref="F13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>
      <c r="A2" s="299" t="s">
        <v>117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>
      <c r="A3" s="300" t="s">
        <v>161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 ht="15.75">
      <c r="A4" s="2">
        <v>20</v>
      </c>
      <c r="B4" s="3"/>
      <c r="C4" s="247" t="s">
        <v>1</v>
      </c>
      <c r="D4" s="247" t="s">
        <v>2</v>
      </c>
      <c r="E4" s="301" t="s">
        <v>3</v>
      </c>
      <c r="F4" s="302"/>
      <c r="G4" s="71" t="s">
        <v>4</v>
      </c>
      <c r="H4" s="301" t="s">
        <v>5</v>
      </c>
      <c r="I4" s="302"/>
      <c r="J4" s="248" t="s">
        <v>106</v>
      </c>
      <c r="K4" s="71" t="s">
        <v>6</v>
      </c>
      <c r="L4" s="247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297" t="s">
        <v>12</v>
      </c>
      <c r="F5" s="298"/>
      <c r="G5" s="74" t="s">
        <v>13</v>
      </c>
      <c r="H5" s="297" t="s">
        <v>14</v>
      </c>
      <c r="I5" s="298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6" t="s">
        <v>19</v>
      </c>
      <c r="D6" s="246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6"/>
      <c r="M6" s="78"/>
      <c r="N6" s="76" t="s">
        <v>23</v>
      </c>
    </row>
    <row r="7" spans="1:14">
      <c r="A7" s="7">
        <v>1</v>
      </c>
      <c r="B7" s="15" t="s">
        <v>51</v>
      </c>
      <c r="C7" s="79">
        <f>уборка1!C7+уборка1!G7+уборка1!O7+уборка1!S7+уборка2!C7+уборка2!G7+уборка2!K7+уборка2!O7+уборка2!S7+уборка2!Y7+уборка2!AC7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260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/>
      <c r="K7" s="253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уборка1!C8+уборка1!G8+уборка1!O8+уборка1!S8+уборка2!C8+уборка2!G8+уборка2!K8+уборка2!O8+уборка2!S8+уборка2!Y8+уборка2!AC8</f>
        <v>4100</v>
      </c>
      <c r="D8" s="79">
        <f t="shared" ref="D8:D31" si="2">E8</f>
        <v>4100</v>
      </c>
      <c r="E8" s="83">
        <f>уборка1!D8+уборка1!H8+уборка1!P8+уборка1!T8+уборка2!D8+уборка2!H8+уборка2!L8+уборка2!P8+уборка2!T8+уборка2!Z8+уборка2!AD8</f>
        <v>4100</v>
      </c>
      <c r="F8" s="80"/>
      <c r="G8" s="80">
        <f t="shared" si="0"/>
        <v>100</v>
      </c>
      <c r="H8" s="80">
        <f>уборка1!E8+уборка1!I8+уборка1!Q8+уборка1!U8+уборка2!E8+уборка2!I8+уборка2!M8+уборка2!Q8+уборка2!U8+уборка2!AA8+уборка2!AE8</f>
        <v>5683</v>
      </c>
      <c r="I8" s="80"/>
      <c r="J8" s="80" t="e">
        <f t="shared" ref="J8:J31" si="3">I8/F8*10</f>
        <v>#DIV/0!</v>
      </c>
      <c r="K8" s="253">
        <f t="shared" ref="K8:K31" si="4">H8/E8*10</f>
        <v>13.860975609756096</v>
      </c>
      <c r="L8" s="84"/>
      <c r="M8" s="93"/>
      <c r="N8" s="80" t="e">
        <f t="shared" si="1"/>
        <v>#DIV/0!</v>
      </c>
    </row>
    <row r="9" spans="1:14">
      <c r="A9" s="7">
        <v>3</v>
      </c>
      <c r="B9" s="9" t="s">
        <v>53</v>
      </c>
      <c r="C9" s="79">
        <f>уборка1!C9+уборка1!G9+уборка1!O9+уборка1!S9+уборка2!C9+уборка2!G9+уборка2!K9+уборка2!O9+уборка2!S9+уборка2!Y9+уборка2!AC9</f>
        <v>2380</v>
      </c>
      <c r="D9" s="79">
        <f t="shared" si="2"/>
        <v>2380</v>
      </c>
      <c r="E9" s="83">
        <f>уборка1!D9+уборка1!H9+уборка1!P9+уборка1!T9+уборка2!D9+уборка2!H9+уборка2!L9+уборка2!P9+уборка2!T9+уборка2!Z9+уборка2!AD9</f>
        <v>2380</v>
      </c>
      <c r="F9" s="85"/>
      <c r="G9" s="80">
        <f t="shared" si="0"/>
        <v>100</v>
      </c>
      <c r="H9" s="80">
        <f>уборка1!E9+уборка1!I9+уборка1!Q9+уборка1!U9+уборка2!E9+уборка2!I9+уборка2!M9+уборка2!Q9+уборка2!U9+уборка2!AA9+уборка2!AE9</f>
        <v>2700</v>
      </c>
      <c r="I9" s="80"/>
      <c r="J9" s="80" t="e">
        <f t="shared" si="3"/>
        <v>#DIV/0!</v>
      </c>
      <c r="K9" s="253">
        <f t="shared" si="4"/>
        <v>11.344537815126049</v>
      </c>
      <c r="L9" s="84"/>
      <c r="M9" s="263"/>
      <c r="N9" s="80" t="e">
        <f t="shared" si="1"/>
        <v>#DIV/0!</v>
      </c>
    </row>
    <row r="10" spans="1:14">
      <c r="A10" s="7">
        <v>4</v>
      </c>
      <c r="B10" s="9" t="s">
        <v>25</v>
      </c>
      <c r="C10" s="79">
        <f>уборка1!C10+уборка1!G10+уборка1!O10+уборка1!S10+уборка2!C10+уборка2!G10+уборка2!K10+уборка2!O10+уборка2!S10+уборка2!Y10+уборка2!AC10</f>
        <v>1889</v>
      </c>
      <c r="D10" s="79">
        <f t="shared" si="2"/>
        <v>1889</v>
      </c>
      <c r="E10" s="83">
        <f>уборка1!D10+уборка1!H10+уборка1!P10+уборка1!T10+уборка2!D10+уборка2!H10+уборка2!L10+уборка2!P10+уборка2!T10+уборка2!Z10+уборка2!AD10</f>
        <v>1889</v>
      </c>
      <c r="F10" s="80">
        <v>76</v>
      </c>
      <c r="G10" s="80">
        <f t="shared" si="0"/>
        <v>100</v>
      </c>
      <c r="H10" s="80">
        <f>уборка1!E10+уборка1!I10+уборка1!Q10+уборка1!U10+уборка2!E10+уборка2!I10+уборка2!M10+уборка2!Q10+уборка2!U10+уборка2!AA10+уборка2!AE10</f>
        <v>3641</v>
      </c>
      <c r="I10" s="80">
        <v>1198</v>
      </c>
      <c r="J10" s="80">
        <f t="shared" si="3"/>
        <v>157.63157894736844</v>
      </c>
      <c r="K10" s="253">
        <f t="shared" si="4"/>
        <v>19.27474854420328</v>
      </c>
      <c r="L10" s="84">
        <v>6</v>
      </c>
      <c r="M10" s="285"/>
      <c r="N10" s="80">
        <f t="shared" si="1"/>
        <v>12.666666666666666</v>
      </c>
    </row>
    <row r="11" spans="1:14">
      <c r="A11" s="7">
        <v>5</v>
      </c>
      <c r="B11" s="9" t="s">
        <v>54</v>
      </c>
      <c r="C11" s="79">
        <f>уборка1!C11+уборка1!G11+уборка1!O11+уборка1!S11+уборка2!C11+уборка2!G11+уборка2!K11+уборка2!O11+уборка2!S11+уборка2!Y11+уборка2!AC11</f>
        <v>3347</v>
      </c>
      <c r="D11" s="79">
        <f t="shared" si="2"/>
        <v>3347</v>
      </c>
      <c r="E11" s="83">
        <f>уборка1!D11+уборка1!H11+уборка1!P11+уборка1!T11+уборка2!D11+уборка2!H11+уборка2!L11+уборка2!P11+уборка2!T11+уборка2!Z11+уборка2!AD11</f>
        <v>3347</v>
      </c>
      <c r="F11" s="80"/>
      <c r="G11" s="80">
        <f t="shared" si="0"/>
        <v>100</v>
      </c>
      <c r="H11" s="80">
        <f>уборка1!E11+уборка1!I11+уборка1!Q11+уборка1!U11+уборка2!E11+уборка2!I11+уборка2!M11+уборка2!Q11+уборка2!U11+уборка2!AA11+уборка2!AE11</f>
        <v>3510.5</v>
      </c>
      <c r="I11" s="80"/>
      <c r="J11" s="80" t="e">
        <f t="shared" si="3"/>
        <v>#DIV/0!</v>
      </c>
      <c r="K11" s="253">
        <f t="shared" si="4"/>
        <v>10.488497161637287</v>
      </c>
      <c r="L11" s="84"/>
      <c r="M11" s="82"/>
      <c r="N11" s="80" t="e">
        <f t="shared" si="1"/>
        <v>#DIV/0!</v>
      </c>
    </row>
    <row r="12" spans="1:14">
      <c r="A12" s="7">
        <v>6</v>
      </c>
      <c r="B12" s="9" t="s">
        <v>26</v>
      </c>
      <c r="C12" s="79">
        <f>уборка1!C12+уборка1!G12+уборка1!O12+уборка1!S12+уборка2!C12+уборка2!G12+уборка2!K12+уборка2!O12+уборка2!S12+уборка2!Y12+уборка2!AC12</f>
        <v>22826</v>
      </c>
      <c r="D12" s="76">
        <f t="shared" si="2"/>
        <v>22595</v>
      </c>
      <c r="E12" s="77">
        <f>уборка1!D12+уборка1!H12+уборка1!P12+уборка1!T12+уборка2!D12+уборка2!H12+уборка2!L12+уборка2!P12+уборка2!T12+уборка2!Z12+уборка2!AD12</f>
        <v>22595</v>
      </c>
      <c r="F12" s="136"/>
      <c r="G12" s="81">
        <f t="shared" si="0"/>
        <v>98.987996144747214</v>
      </c>
      <c r="H12" s="81">
        <f>уборка1!E12+уборка1!I12+уборка1!Q12+уборка1!U12+уборка2!E12+уборка2!I12+уборка2!M12+уборка2!Q12+уборка2!U12+уборка2!AA12+уборка2!AE12</f>
        <v>52860</v>
      </c>
      <c r="I12" s="81"/>
      <c r="J12" s="81" t="e">
        <f t="shared" si="3"/>
        <v>#DIV/0!</v>
      </c>
      <c r="K12" s="86">
        <f t="shared" si="4"/>
        <v>23.394556317769421</v>
      </c>
      <c r="L12" s="87"/>
      <c r="M12" s="82"/>
      <c r="N12" s="81" t="e">
        <f t="shared" si="1"/>
        <v>#DIV/0!</v>
      </c>
    </row>
    <row r="13" spans="1:14">
      <c r="A13" s="7">
        <v>7</v>
      </c>
      <c r="B13" s="9" t="s">
        <v>27</v>
      </c>
      <c r="C13" s="79">
        <f>уборка1!C13+уборка1!G13+уборка1!O13+уборка1!S13+уборка2!C13+уборка2!G13+уборка2!K13+уборка2!O13+уборка2!S13+уборка2!Y13+уборка2!AC13</f>
        <v>553</v>
      </c>
      <c r="D13" s="79">
        <f t="shared" si="2"/>
        <v>553</v>
      </c>
      <c r="E13" s="83">
        <f>уборка1!D13+уборка1!H13+уборка1!P13+уборка1!T13+уборка2!D13+уборка2!H13+уборка2!L13+уборка2!P13+уборка2!T13+уборка2!Z13+уборка2!AD13</f>
        <v>553</v>
      </c>
      <c r="F13" s="80"/>
      <c r="G13" s="80">
        <f t="shared" si="0"/>
        <v>100</v>
      </c>
      <c r="H13" s="80">
        <f>уборка1!E13+уборка1!I13+уборка1!Q13+уборка1!U13+уборка2!E13+уборка2!I13+уборка2!M13+уборка2!Q13+уборка2!U13+уборка2!AA13+уборка2!AE13</f>
        <v>772</v>
      </c>
      <c r="I13" s="80"/>
      <c r="J13" s="80" t="e">
        <f t="shared" si="3"/>
        <v>#DIV/0!</v>
      </c>
      <c r="K13" s="253">
        <f t="shared" si="4"/>
        <v>13.960216998191681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уборка1!C14+уборка1!G14+уборка1!O14+уборка1!S14+уборка2!C14+уборка2!G14+уборка2!K14+уборка2!O14+уборка2!S14+уборка2!Y14+уборка2!AC14</f>
        <v>3835</v>
      </c>
      <c r="D14" s="79">
        <f t="shared" si="2"/>
        <v>3835</v>
      </c>
      <c r="E14" s="83">
        <f>уборка1!D14+уборка1!H14+уборка1!P14+уборка1!T14+уборка2!D14+уборка2!H14+уборка2!L14+уборка2!P14+уборка2!T14+уборка2!Z14+уборка2!AD14</f>
        <v>3835</v>
      </c>
      <c r="F14" s="80"/>
      <c r="G14" s="80">
        <f t="shared" si="0"/>
        <v>100</v>
      </c>
      <c r="H14" s="80">
        <f>уборка1!E14+уборка1!I14+уборка1!Q14+уборка1!U14+уборка2!E14+уборка2!I14+уборка2!M14+уборка2!Q14+уборка2!U14+уборка2!AA14+уборка2!AE14</f>
        <v>8089</v>
      </c>
      <c r="I14" s="80"/>
      <c r="J14" s="80" t="e">
        <f t="shared" si="3"/>
        <v>#DIV/0!</v>
      </c>
      <c r="K14" s="253">
        <f t="shared" si="4"/>
        <v>21.092568448500653</v>
      </c>
      <c r="L14" s="84"/>
      <c r="M14" s="82"/>
      <c r="N14" s="80" t="e">
        <f t="shared" si="1"/>
        <v>#DIV/0!</v>
      </c>
    </row>
    <row r="15" spans="1:14">
      <c r="A15" s="7">
        <v>9</v>
      </c>
      <c r="B15" s="9" t="s">
        <v>29</v>
      </c>
      <c r="C15" s="79">
        <f>уборка1!C15+уборка1!G15+уборка1!O15+уборка1!S15+уборка2!C15+уборка2!G15+уборка2!K15+уборка2!O15+уборка2!S15+уборка2!Y15+уборка2!AC15</f>
        <v>4217</v>
      </c>
      <c r="D15" s="79">
        <f t="shared" si="2"/>
        <v>4217</v>
      </c>
      <c r="E15" s="83">
        <f>уборка1!D15+уборка1!H15+уборка1!P15+уборка1!T15+уборка2!D15+уборка2!H15+уборка2!L15+уборка2!P15+уборка2!T15+уборка2!Z15+уборка2!AD15</f>
        <v>4217</v>
      </c>
      <c r="F15" s="80"/>
      <c r="G15" s="80">
        <f t="shared" si="0"/>
        <v>100</v>
      </c>
      <c r="H15" s="80">
        <f>уборка1!E15+уборка1!I15+уборка1!Q15+уборка1!U15+уборка2!E15+уборка2!I15+уборка2!M15+уборка2!Q15+уборка2!U15+уборка2!AA15+уборка2!AE15</f>
        <v>7360</v>
      </c>
      <c r="I15" s="80"/>
      <c r="J15" s="80" t="e">
        <f t="shared" si="3"/>
        <v>#DIV/0!</v>
      </c>
      <c r="K15" s="253">
        <f t="shared" si="4"/>
        <v>17.453165757647618</v>
      </c>
      <c r="L15" s="84"/>
      <c r="M15" s="82"/>
      <c r="N15" s="80" t="e">
        <f t="shared" si="1"/>
        <v>#DIV/0!</v>
      </c>
    </row>
    <row r="16" spans="1:14">
      <c r="A16" s="7">
        <v>10</v>
      </c>
      <c r="B16" s="9" t="s">
        <v>30</v>
      </c>
      <c r="C16" s="79">
        <f>уборка1!C16+уборка1!G16+уборка1!O16+уборка1!S16+уборка2!C16+уборка2!G16+уборка2!K16+уборка2!O16+уборка2!S16+уборка2!Y16+уборка2!AC16</f>
        <v>7272</v>
      </c>
      <c r="D16" s="79">
        <f t="shared" si="2"/>
        <v>7272</v>
      </c>
      <c r="E16" s="83">
        <f>уборка1!D16+уборка1!H16+уборка1!P16+уборка1!T16+уборка2!D16+уборка2!H16+уборка2!L16+уборка2!P16+уборка2!T16+уборка2!Z16+уборка2!AD16</f>
        <v>7272</v>
      </c>
      <c r="F16" s="83"/>
      <c r="G16" s="80">
        <f t="shared" si="0"/>
        <v>100</v>
      </c>
      <c r="H16" s="80">
        <f>уборка1!E16+уборка1!I16+уборка1!Q16+уборка1!U16+уборка2!E16+уборка2!I16+уборка2!M16+уборка2!Q16+уборка2!U16+уборка2!AA16+уборка2!AE16</f>
        <v>16511</v>
      </c>
      <c r="I16" s="80"/>
      <c r="J16" s="80" t="e">
        <f t="shared" si="3"/>
        <v>#DIV/0!</v>
      </c>
      <c r="K16" s="253">
        <f t="shared" si="4"/>
        <v>22.704895489548953</v>
      </c>
      <c r="L16" s="84"/>
      <c r="M16" s="82"/>
      <c r="N16" s="80" t="e">
        <f t="shared" si="1"/>
        <v>#DIV/0!</v>
      </c>
    </row>
    <row r="17" spans="1:14">
      <c r="A17" s="7">
        <v>11</v>
      </c>
      <c r="B17" s="9" t="s">
        <v>31</v>
      </c>
      <c r="C17" s="79">
        <f>уборка1!C17+уборка1!G17+уборка1!O17+уборка1!S17+уборка2!C17+уборка2!G17+уборка2!K17+уборка2!O17+уборка2!S17+уборка2!Y17+уборка2!AC17</f>
        <v>1886</v>
      </c>
      <c r="D17" s="79">
        <f t="shared" si="2"/>
        <v>1886</v>
      </c>
      <c r="E17" s="83">
        <f>уборка1!D17+уборка1!H17+уборка1!P17+уборка1!T17+уборка2!D17+уборка2!H17+уборка2!L17+уборка2!P17+уборка2!T17+уборка2!Z17+уборка2!AD17</f>
        <v>1886</v>
      </c>
      <c r="F17" s="254"/>
      <c r="G17" s="80">
        <f t="shared" si="0"/>
        <v>100</v>
      </c>
      <c r="H17" s="80">
        <f>уборка1!E17+уборка1!I17+уборка1!Q17+уборка1!U17+уборка2!E17+уборка2!I17+уборка2!M17+уборка2!Q17+уборка2!U17+уборка2!AA17+уборка2!AE17</f>
        <v>3237</v>
      </c>
      <c r="I17" s="80"/>
      <c r="J17" s="80" t="e">
        <f t="shared" si="3"/>
        <v>#DIV/0!</v>
      </c>
      <c r="K17" s="253">
        <f t="shared" si="4"/>
        <v>17.163308589607635</v>
      </c>
      <c r="L17" s="84"/>
      <c r="M17" s="82"/>
      <c r="N17" s="80" t="e">
        <f t="shared" si="1"/>
        <v>#DIV/0!</v>
      </c>
    </row>
    <row r="18" spans="1:14">
      <c r="A18" s="7">
        <v>12</v>
      </c>
      <c r="B18" s="9" t="s">
        <v>32</v>
      </c>
      <c r="C18" s="79">
        <f>уборка1!C18+уборка1!G18+уборка1!O18+уборка1!S18+уборка2!C18+уборка2!G18+уборка2!K18+уборка2!O18+уборка2!S18+уборка2!Y18+уборка2!AC18</f>
        <v>4551</v>
      </c>
      <c r="D18" s="76">
        <f t="shared" si="2"/>
        <v>3748</v>
      </c>
      <c r="E18" s="77">
        <f>уборка1!D18+уборка1!H18+уборка1!P18+уборка1!T18+уборка2!D18+уборка2!H18+уборка2!L18+уборка2!P18+уборка2!T18+уборка2!Z18+уборка2!AD18</f>
        <v>3748</v>
      </c>
      <c r="F18" s="81">
        <v>160</v>
      </c>
      <c r="G18" s="81">
        <f t="shared" si="0"/>
        <v>82.35552625796528</v>
      </c>
      <c r="H18" s="81">
        <f>уборка1!E18+уборка1!I18+уборка1!Q18+уборка1!U18+уборка2!E18+уборка2!I18+уборка2!M18+уборка2!Q18+уборка2!U18+уборка2!AA18+уборка2!AE18</f>
        <v>6973</v>
      </c>
      <c r="I18" s="81">
        <v>197.5</v>
      </c>
      <c r="J18" s="81">
        <f t="shared" si="3"/>
        <v>12.34375</v>
      </c>
      <c r="K18" s="86">
        <f t="shared" si="4"/>
        <v>18.604589114194237</v>
      </c>
      <c r="L18" s="246">
        <v>15</v>
      </c>
      <c r="M18" s="93"/>
      <c r="N18" s="81">
        <f t="shared" si="1"/>
        <v>10.666666666666666</v>
      </c>
    </row>
    <row r="19" spans="1:14">
      <c r="A19" s="7">
        <v>13</v>
      </c>
      <c r="B19" s="16" t="s">
        <v>33</v>
      </c>
      <c r="C19" s="79">
        <f>уборка1!C19+уборка1!G19+уборка1!O19+уборка1!S19+уборка2!C19+уборка2!G19+уборка2!K19+уборка2!O19+уборка2!S19+уборка2!Y19+уборка2!AC19</f>
        <v>6832</v>
      </c>
      <c r="D19" s="79">
        <f t="shared" si="2"/>
        <v>6832</v>
      </c>
      <c r="E19" s="83">
        <f>уборка1!D19+уборка1!H19+уборка1!P19+уборка1!T19+уборка2!D19+уборка2!H19+уборка2!L19+уборка2!P19+уборка2!T19+уборка2!Z19+уборка2!AD19</f>
        <v>6832</v>
      </c>
      <c r="F19" s="80"/>
      <c r="G19" s="80">
        <f t="shared" si="0"/>
        <v>100</v>
      </c>
      <c r="H19" s="80">
        <f>уборка1!E19+уборка1!I19+уборка1!Q19+уборка1!U19+уборка2!E19+уборка2!I19+уборка2!M19+уборка2!Q19+уборка2!U19+уборка2!AA19+уборка2!AE19</f>
        <v>15608.5</v>
      </c>
      <c r="I19" s="80"/>
      <c r="J19" s="80" t="e">
        <f t="shared" si="3"/>
        <v>#DIV/0!</v>
      </c>
      <c r="K19" s="253">
        <f t="shared" si="4"/>
        <v>22.846165105386419</v>
      </c>
      <c r="L19" s="273"/>
      <c r="M19" s="82"/>
      <c r="N19" s="80" t="e">
        <f t="shared" si="1"/>
        <v>#DIV/0!</v>
      </c>
    </row>
    <row r="20" spans="1:14">
      <c r="A20" s="7">
        <v>14</v>
      </c>
      <c r="B20" s="9" t="s">
        <v>35</v>
      </c>
      <c r="C20" s="79">
        <f>уборка1!C20+уборка1!G20+уборка1!O20+уборка1!S20+уборка2!C20+уборка2!G20+уборка2!K20+уборка2!O20+уборка2!S20+уборка2!Y20+уборка2!AC20</f>
        <v>2230</v>
      </c>
      <c r="D20" s="79">
        <f t="shared" si="2"/>
        <v>2230</v>
      </c>
      <c r="E20" s="83">
        <f>уборка1!D20+уборка1!H20+уборка1!P20+уборка1!T20+уборка2!D20+уборка2!H20+уборка2!L20+уборка2!P20+уборка2!T20+уборка2!Z20+уборка2!AD20</f>
        <v>2230</v>
      </c>
      <c r="F20" s="80"/>
      <c r="G20" s="80">
        <f t="shared" si="0"/>
        <v>100</v>
      </c>
      <c r="H20" s="80">
        <f>уборка1!E20+уборка1!I20+уборка1!Q20+уборка1!U20+уборка2!E20+уборка2!I20+уборка2!M20+уборка2!Q20+уборка2!U20+уборка2!AA20+уборка2!AE20</f>
        <v>3356</v>
      </c>
      <c r="I20" s="80"/>
      <c r="J20" s="80" t="e">
        <f t="shared" si="3"/>
        <v>#DIV/0!</v>
      </c>
      <c r="K20" s="253">
        <f t="shared" si="4"/>
        <v>15.04932735426009</v>
      </c>
      <c r="L20" s="273"/>
      <c r="M20" s="82"/>
      <c r="N20" s="80" t="e">
        <f t="shared" si="1"/>
        <v>#DIV/0!</v>
      </c>
    </row>
    <row r="21" spans="1:14">
      <c r="A21" s="7">
        <v>15</v>
      </c>
      <c r="B21" s="9" t="s">
        <v>98</v>
      </c>
      <c r="C21" s="79">
        <f>уборка1!C21+уборка1!G21+уборка1!O21+уборка1!S21+уборка2!C21+уборка2!G21+уборка2!K21+уборка2!O21+уборка2!S21+уборка2!Y21+уборка2!AC21</f>
        <v>340</v>
      </c>
      <c r="D21" s="79">
        <f t="shared" si="2"/>
        <v>340</v>
      </c>
      <c r="E21" s="83">
        <f>уборка1!D21+уборка1!H21+уборка1!P21+уборка1!T21+уборка2!D21+уборка2!H21+уборка2!L21+уборка2!P21+уборка2!T21+уборка2!Z21+уборка2!AD21</f>
        <v>340</v>
      </c>
      <c r="F21" s="80"/>
      <c r="G21" s="80">
        <f t="shared" si="0"/>
        <v>100</v>
      </c>
      <c r="H21" s="80">
        <f>уборка1!E21+уборка1!I21+уборка1!Q21+уборка1!U21+уборка2!E21+уборка2!I21+уборка2!M21+уборка2!Q21+уборка2!U21+уборка2!AA21+уборка2!AE21</f>
        <v>520</v>
      </c>
      <c r="I21" s="80"/>
      <c r="J21" s="80" t="e">
        <f t="shared" si="3"/>
        <v>#DIV/0!</v>
      </c>
      <c r="K21" s="253">
        <f t="shared" si="4"/>
        <v>15.294117647058822</v>
      </c>
      <c r="L21" s="273"/>
      <c r="M21" s="82"/>
      <c r="N21" s="80" t="e">
        <f t="shared" si="1"/>
        <v>#DIV/0!</v>
      </c>
    </row>
    <row r="22" spans="1:14">
      <c r="A22" s="7">
        <v>16</v>
      </c>
      <c r="B22" s="9" t="s">
        <v>100</v>
      </c>
      <c r="C22" s="79">
        <f>уборка1!C22+уборка1!G22+уборка1!O22+уборка1!S22+уборка2!C22+уборка2!G22+уборка2!K22+уборка2!O22+уборка2!S22+уборка2!Y22+уборка2!AC22</f>
        <v>1264</v>
      </c>
      <c r="D22" s="79">
        <f t="shared" si="2"/>
        <v>1264</v>
      </c>
      <c r="E22" s="83">
        <f>уборка1!D22+уборка1!H22+уборка1!P22+уборка1!T22+уборка2!D22+уборка2!H22+уборка2!L22+уборка2!P22+уборка2!T22+уборка2!Z22+уборка2!AD22</f>
        <v>1264</v>
      </c>
      <c r="F22" s="80"/>
      <c r="G22" s="80">
        <f t="shared" si="0"/>
        <v>100</v>
      </c>
      <c r="H22" s="80">
        <f>уборка1!E22+уборка1!I22+уборка1!Q22+уборка1!U22+уборка2!E22+уборка2!I22+уборка2!M22+уборка2!Q22+уборка2!U22+уборка2!AA22+уборка2!AE22</f>
        <v>3659</v>
      </c>
      <c r="I22" s="80"/>
      <c r="J22" s="80" t="e">
        <f t="shared" si="3"/>
        <v>#DIV/0!</v>
      </c>
      <c r="K22" s="253">
        <f t="shared" si="4"/>
        <v>28.947784810126581</v>
      </c>
      <c r="L22" s="84"/>
      <c r="M22" s="82"/>
      <c r="N22" s="80" t="e">
        <f t="shared" si="1"/>
        <v>#DIV/0!</v>
      </c>
    </row>
    <row r="23" spans="1:14">
      <c r="A23" s="7">
        <v>17</v>
      </c>
      <c r="B23" s="9" t="s">
        <v>110</v>
      </c>
      <c r="C23" s="79">
        <f>уборка1!C23+уборка1!G23+уборка1!O23+уборка1!S23+уборка2!C23+уборка2!G23+уборка2!K23+уборка2!O23+уборка2!S23+уборка2!Y23+уборка2!AC23</f>
        <v>4395</v>
      </c>
      <c r="D23" s="79">
        <f t="shared" si="2"/>
        <v>4395</v>
      </c>
      <c r="E23" s="83">
        <f>уборка1!D23+уборка1!H23+уборка1!P23+уборка1!T23+уборка2!D23+уборка2!H23+уборка2!L23+уборка2!P23+уборка2!T23+уборка2!Z23+уборка2!AD23</f>
        <v>4395</v>
      </c>
      <c r="F23" s="80"/>
      <c r="G23" s="80">
        <f t="shared" si="0"/>
        <v>100</v>
      </c>
      <c r="H23" s="80">
        <f>уборка1!E23+уборка1!I23+уборка1!Q23+уборка1!U23+уборка2!E23+уборка2!I23+уборка2!M23+уборка2!Q23+уборка2!U23+уборка2!AA23+уборка2!AE23</f>
        <v>6736</v>
      </c>
      <c r="I23" s="80"/>
      <c r="J23" s="80" t="e">
        <f t="shared" si="3"/>
        <v>#DIV/0!</v>
      </c>
      <c r="K23" s="253">
        <f t="shared" si="4"/>
        <v>15.326507394766779</v>
      </c>
      <c r="L23" s="84"/>
      <c r="M23" s="82"/>
      <c r="N23" s="80" t="e">
        <f t="shared" si="1"/>
        <v>#DIV/0!</v>
      </c>
    </row>
    <row r="24" spans="1:14">
      <c r="A24" s="7">
        <v>18</v>
      </c>
      <c r="B24" s="9" t="s">
        <v>122</v>
      </c>
      <c r="C24" s="79">
        <f>уборка1!C24+уборка1!G24+уборка1!O24+уборка1!S24+уборка2!C24+уборка2!G24+уборка2!K24+уборка2!O24+уборка2!S24+уборка2!Y24+уборка2!AC24</f>
        <v>2908.4</v>
      </c>
      <c r="D24" s="76">
        <f t="shared" si="2"/>
        <v>2650</v>
      </c>
      <c r="E24" s="77">
        <f>уборка1!D24+уборка1!H24+уборка1!P24+уборка1!T24+уборка2!D24+уборка2!H24+уборка2!L24+уборка2!P24+уборка2!T24+уборка2!Z24+уборка2!AD24</f>
        <v>2650</v>
      </c>
      <c r="F24" s="81">
        <v>100</v>
      </c>
      <c r="G24" s="81">
        <f t="shared" si="0"/>
        <v>91.115389905102461</v>
      </c>
      <c r="H24" s="81">
        <f>уборка1!E24+уборка1!I24+уборка1!Q24+уборка1!U24+уборка2!E24+уборка2!I24+уборка2!M24+уборка2!Q24+уборка2!U24+уборка2!AA24+уборка2!AE24</f>
        <v>3528</v>
      </c>
      <c r="I24" s="81">
        <v>63</v>
      </c>
      <c r="J24" s="81">
        <f t="shared" si="3"/>
        <v>6.3</v>
      </c>
      <c r="K24" s="86">
        <f t="shared" si="4"/>
        <v>13.313207547169812</v>
      </c>
      <c r="L24" s="87">
        <v>2</v>
      </c>
      <c r="M24" s="93"/>
      <c r="N24" s="81">
        <f t="shared" si="1"/>
        <v>50</v>
      </c>
    </row>
    <row r="25" spans="1:14">
      <c r="A25" s="7">
        <v>19</v>
      </c>
      <c r="B25" s="9" t="s">
        <v>109</v>
      </c>
      <c r="C25" s="79">
        <f>уборка1!C25+уборка1!G25+уборка1!O25+уборка1!S25+уборка2!C25+уборка2!G25+уборка2!K25+уборка2!O25+уборка2!S25+уборка2!Y25+уборка2!AC25</f>
        <v>1591.8400000000001</v>
      </c>
      <c r="D25" s="76">
        <f t="shared" si="2"/>
        <v>1100.46</v>
      </c>
      <c r="E25" s="77">
        <f>уборка1!D25+уборка1!H25+уборка1!P25+уборка1!T25+уборка2!D25+уборка2!H25+уборка2!L25+уборка2!P25+уборка2!T25+уборка2!Z25+уборка2!AD25</f>
        <v>1100.46</v>
      </c>
      <c r="F25" s="136"/>
      <c r="G25" s="81">
        <f t="shared" si="0"/>
        <v>69.131319730626188</v>
      </c>
      <c r="H25" s="81">
        <f>уборка1!E25+уборка1!I25+уборка1!Q25+уборка1!U25+уборка2!E25+уборка2!I25+уборка2!M25+уборка2!Q25+уборка2!U25+уборка2!AA25+уборка2!AE25</f>
        <v>2695</v>
      </c>
      <c r="I25" s="81"/>
      <c r="J25" s="81" t="e">
        <f t="shared" si="3"/>
        <v>#DIV/0!</v>
      </c>
      <c r="K25" s="86">
        <f t="shared" si="4"/>
        <v>24.489758828126419</v>
      </c>
      <c r="L25" s="87"/>
      <c r="M25" s="82"/>
      <c r="N25" s="80" t="e">
        <f t="shared" si="1"/>
        <v>#DIV/0!</v>
      </c>
    </row>
    <row r="26" spans="1:14">
      <c r="A26" s="7">
        <v>20</v>
      </c>
      <c r="B26" s="9" t="s">
        <v>38</v>
      </c>
      <c r="C26" s="79">
        <f>уборка1!C26+уборка1!G26+уборка1!O26+уборка1!S26+уборка2!C26+уборка2!G26+уборка2!K26+уборка2!O26+уборка2!S26+уборка2!Y26+уборка2!AC26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3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уборка1!C27+уборка1!G27+уборка1!O27+уборка1!S27+уборка2!C27+уборка2!G27+уборка2!K27+уборка2!O27+уборка2!S27+уборка2!Y27+уборка2!AC27</f>
        <v>78106.239999999991</v>
      </c>
      <c r="D27" s="76">
        <f t="shared" si="2"/>
        <v>76322.459999999992</v>
      </c>
      <c r="E27" s="77">
        <f>уборка1!D27+уборка1!H27+уборка1!P27+уборка1!T27+уборка2!D27+уборка2!H27+уборка2!L27+уборка2!P27+уборка2!T27+уборка2!Z27+уборка2!AD27</f>
        <v>76322.459999999992</v>
      </c>
      <c r="F27" s="91">
        <f>SUM(F7:F26)</f>
        <v>336</v>
      </c>
      <c r="G27" s="81">
        <f t="shared" si="0"/>
        <v>97.716213198843022</v>
      </c>
      <c r="H27" s="81">
        <f>уборка1!E27+уборка1!I27+уборка1!Q27+уборка1!U27+уборка2!E27+уборка2!I27+уборка2!M27+уборка2!Q27+уборка2!U27+уборка2!AA27+уборка2!AE27</f>
        <v>148173</v>
      </c>
      <c r="I27" s="91">
        <f>SUM(I7:I26)</f>
        <v>1458.5</v>
      </c>
      <c r="J27" s="81">
        <f t="shared" si="3"/>
        <v>43.407738095238095</v>
      </c>
      <c r="K27" s="86">
        <f t="shared" si="4"/>
        <v>19.41407548970513</v>
      </c>
      <c r="L27" s="92">
        <f>SUM(L7:L26)</f>
        <v>23</v>
      </c>
      <c r="M27" s="93"/>
      <c r="N27" s="81">
        <f t="shared" si="1"/>
        <v>14.608695652173912</v>
      </c>
    </row>
    <row r="28" spans="1:14">
      <c r="A28" s="7">
        <v>22</v>
      </c>
      <c r="B28" s="9" t="s">
        <v>40</v>
      </c>
      <c r="C28" s="79">
        <f>уборка1!C28+уборка1!G28+уборка1!O28+уборка1!S28+уборка2!C28+уборка2!G28+уборка2!K28+уборка2!O28+уборка2!S28+уборка2!Y28+уборка2!AC28</f>
        <v>26926</v>
      </c>
      <c r="D28" s="76">
        <f t="shared" si="2"/>
        <v>25842</v>
      </c>
      <c r="E28" s="77">
        <f>уборка1!D28+уборка1!H28+уборка1!P28+уборка1!T28+уборка2!D28+уборка2!H28+уборка2!L28+уборка2!P28+уборка2!T28+уборка2!Z28+уборка2!AD28</f>
        <v>25842</v>
      </c>
      <c r="F28" s="91"/>
      <c r="G28" s="81">
        <f t="shared" si="0"/>
        <v>95.974151377850404</v>
      </c>
      <c r="H28" s="81">
        <f>уборка1!E28+уборка1!I28+уборка1!Q28+уборка1!U28+уборка2!E28+уборка2!I28+уборка2!M28+уборка2!Q28+уборка2!U28+уборка2!AA28+уборка2!AE28</f>
        <v>42285</v>
      </c>
      <c r="I28" s="81"/>
      <c r="J28" s="81" t="e">
        <f t="shared" si="3"/>
        <v>#DIV/0!</v>
      </c>
      <c r="K28" s="86">
        <f t="shared" si="4"/>
        <v>16.36289760854423</v>
      </c>
      <c r="L28" s="92"/>
      <c r="M28" s="93">
        <v>1714</v>
      </c>
      <c r="N28" s="81" t="e">
        <f t="shared" si="1"/>
        <v>#DIV/0!</v>
      </c>
    </row>
    <row r="29" spans="1:14">
      <c r="A29" s="7">
        <v>23</v>
      </c>
      <c r="B29" s="9" t="s">
        <v>41</v>
      </c>
      <c r="C29" s="79">
        <f>уборка1!C29+уборка1!G29+уборка1!O29+уборка1!S29+уборка2!C29+уборка2!G29+уборка2!K29+уборка2!O29+уборка2!S29+уборка2!Y29+уборка2!AC29</f>
        <v>698</v>
      </c>
      <c r="D29" s="76">
        <f t="shared" si="2"/>
        <v>648</v>
      </c>
      <c r="E29" s="77">
        <f>уборка1!D29+уборка1!H29+уборка1!P29+уборка1!T29+уборка2!D29+уборка2!H29+уборка2!L29+уборка2!P29+уборка2!T29+уборка2!Z29+уборка2!AD29</f>
        <v>648</v>
      </c>
      <c r="F29" s="88"/>
      <c r="G29" s="81">
        <f t="shared" si="0"/>
        <v>92.836676217765046</v>
      </c>
      <c r="H29" s="81">
        <f>уборка1!E29+уборка1!I29+уборка1!Q29+уборка1!U29+уборка2!E29+уборка2!I29+уборка2!M29+уборка2!Q29+уборка2!U29+уборка2!AA29+уборка2!AE29</f>
        <v>1127.2</v>
      </c>
      <c r="I29" s="88"/>
      <c r="J29" s="81" t="e">
        <f t="shared" si="3"/>
        <v>#DIV/0!</v>
      </c>
      <c r="K29" s="86">
        <f t="shared" si="4"/>
        <v>17.395061728395063</v>
      </c>
      <c r="L29" s="89"/>
      <c r="M29" s="90"/>
      <c r="N29" s="80" t="e">
        <f t="shared" si="1"/>
        <v>#DIV/0!</v>
      </c>
    </row>
    <row r="30" spans="1:14">
      <c r="A30" s="7">
        <v>24</v>
      </c>
      <c r="B30" s="10" t="s">
        <v>42</v>
      </c>
      <c r="C30" s="79">
        <f>уборка1!C30+уборка1!G30+уборка1!O30+уборка1!S30+уборка2!C30+уборка2!G30+уборка2!K30+уборка2!O30+уборка2!S30+уборка2!Y30+уборка2!AC30</f>
        <v>105730.23999999999</v>
      </c>
      <c r="D30" s="76">
        <f t="shared" si="2"/>
        <v>102812.45999999999</v>
      </c>
      <c r="E30" s="77">
        <f>уборка1!D30+уборка1!H30+уборка1!P30+уборка1!T30+уборка2!D30+уборка2!H30+уборка2!L30+уборка2!P30+уборка2!T30+уборка2!Z30+уборка2!AD30</f>
        <v>102812.45999999999</v>
      </c>
      <c r="F30" s="81">
        <f>SUM(F27:F29)</f>
        <v>336</v>
      </c>
      <c r="G30" s="81">
        <f t="shared" si="0"/>
        <v>97.24035432058038</v>
      </c>
      <c r="H30" s="81">
        <f>уборка1!E30+уборка1!I30+уборка1!Q30+уборка1!U30+уборка2!E30+уборка2!I30+уборка2!M30+уборка2!Q30+уборка2!U30+уборка2!AA30+уборка2!AE30</f>
        <v>191585.2</v>
      </c>
      <c r="I30" s="81">
        <f>SUM(I27:I29)</f>
        <v>1458.5</v>
      </c>
      <c r="J30" s="81">
        <f t="shared" si="3"/>
        <v>43.407738095238095</v>
      </c>
      <c r="K30" s="86">
        <f t="shared" si="4"/>
        <v>18.634433997591344</v>
      </c>
      <c r="L30" s="87"/>
      <c r="M30" s="93"/>
      <c r="N30" s="81" t="e">
        <f t="shared" si="1"/>
        <v>#DIV/0!</v>
      </c>
    </row>
    <row r="31" spans="1:14">
      <c r="A31" s="203">
        <v>25</v>
      </c>
      <c r="B31" s="10">
        <v>2019</v>
      </c>
      <c r="C31" s="79">
        <v>118446</v>
      </c>
      <c r="D31" s="76">
        <f t="shared" si="2"/>
        <v>115667</v>
      </c>
      <c r="E31" s="76">
        <v>115667</v>
      </c>
      <c r="F31" s="81">
        <v>660</v>
      </c>
      <c r="G31" s="81">
        <f t="shared" si="0"/>
        <v>97.65378315857015</v>
      </c>
      <c r="H31" s="81">
        <v>371179</v>
      </c>
      <c r="I31" s="17">
        <v>1529</v>
      </c>
      <c r="J31" s="81">
        <f t="shared" si="3"/>
        <v>23.166666666666668</v>
      </c>
      <c r="K31" s="86">
        <f t="shared" si="4"/>
        <v>32.090310978930894</v>
      </c>
      <c r="L31" s="17">
        <v>16</v>
      </c>
      <c r="M31" s="17"/>
      <c r="N31" s="81">
        <f t="shared" si="1"/>
        <v>41.25</v>
      </c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workbookViewId="0">
      <selection activeCell="D10" sqref="D10:F1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2" customHeight="1">
      <c r="A2" s="289" t="s">
        <v>118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4.25" customHeight="1">
      <c r="A3" s="290" t="s">
        <v>161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>
      <c r="A4" s="2"/>
      <c r="B4" s="12"/>
      <c r="C4" s="101" t="s">
        <v>43</v>
      </c>
      <c r="D4" s="286" t="s">
        <v>44</v>
      </c>
      <c r="E4" s="287"/>
      <c r="F4" s="288"/>
      <c r="G4" s="95" t="s">
        <v>43</v>
      </c>
      <c r="H4" s="291" t="s">
        <v>101</v>
      </c>
      <c r="I4" s="292"/>
      <c r="J4" s="293"/>
      <c r="K4" s="102" t="s">
        <v>43</v>
      </c>
      <c r="L4" s="291" t="s">
        <v>103</v>
      </c>
      <c r="M4" s="292"/>
      <c r="N4" s="293"/>
      <c r="O4" s="103" t="s">
        <v>43</v>
      </c>
      <c r="P4" s="294" t="s">
        <v>104</v>
      </c>
      <c r="Q4" s="295"/>
      <c r="R4" s="296"/>
      <c r="S4" s="104" t="s">
        <v>43</v>
      </c>
      <c r="T4" s="286" t="s">
        <v>45</v>
      </c>
      <c r="U4" s="287"/>
      <c r="V4" s="288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4100</v>
      </c>
      <c r="D8" s="84">
        <v>4100</v>
      </c>
      <c r="E8" s="85">
        <v>5683</v>
      </c>
      <c r="F8" s="155">
        <f>E8/D8*10</f>
        <v>13.860975609756096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133">
        <v>2380</v>
      </c>
      <c r="E9" s="134">
        <v>2700</v>
      </c>
      <c r="F9" s="155">
        <f t="shared" ref="F9:F31" si="4">E9/D9*10</f>
        <v>11.344537815126049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83">
        <v>1240</v>
      </c>
      <c r="E10" s="138">
        <v>2954</v>
      </c>
      <c r="F10" s="125">
        <f t="shared" si="4"/>
        <v>23.822580645161292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83">
        <v>2263</v>
      </c>
      <c r="E11" s="138">
        <v>2796.5</v>
      </c>
      <c r="F11" s="125">
        <f t="shared" si="4"/>
        <v>12.357490057445869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83">
        <v>14898</v>
      </c>
      <c r="E12" s="145">
        <v>32791</v>
      </c>
      <c r="F12" s="125">
        <f t="shared" si="4"/>
        <v>22.010336957980936</v>
      </c>
      <c r="G12" s="83">
        <v>2228</v>
      </c>
      <c r="H12" s="83">
        <v>2228</v>
      </c>
      <c r="I12" s="225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83">
        <v>5407</v>
      </c>
      <c r="P12" s="83">
        <v>5407</v>
      </c>
      <c r="Q12" s="83">
        <v>13611</v>
      </c>
      <c r="R12" s="85">
        <f t="shared" si="0"/>
        <v>25.172923987423708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83">
        <v>553</v>
      </c>
      <c r="E13" s="138">
        <v>772</v>
      </c>
      <c r="F13" s="125">
        <f t="shared" si="4"/>
        <v>13.960216998191681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3771</v>
      </c>
      <c r="D14" s="83">
        <v>3771</v>
      </c>
      <c r="E14" s="145">
        <v>8038</v>
      </c>
      <c r="F14" s="125">
        <f t="shared" si="4"/>
        <v>21.315300981172104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83">
        <v>4217</v>
      </c>
      <c r="E15" s="138">
        <v>7360</v>
      </c>
      <c r="F15" s="125">
        <f t="shared" si="4"/>
        <v>17.453165757647618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83">
        <v>4254</v>
      </c>
      <c r="E16" s="138">
        <v>10129</v>
      </c>
      <c r="F16" s="125">
        <f t="shared" si="4"/>
        <v>23.810531264692052</v>
      </c>
      <c r="G16" s="83">
        <v>994</v>
      </c>
      <c r="H16" s="83">
        <v>994</v>
      </c>
      <c r="I16" s="223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83">
        <v>1742</v>
      </c>
      <c r="E17" s="138">
        <v>3180</v>
      </c>
      <c r="F17" s="125">
        <f t="shared" si="4"/>
        <v>18.2548794489093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144</v>
      </c>
      <c r="P17" s="83">
        <v>144</v>
      </c>
      <c r="Q17" s="83">
        <v>57</v>
      </c>
      <c r="R17" s="85">
        <f t="shared" si="0"/>
        <v>3.958333333333333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3560</v>
      </c>
      <c r="D18" s="77">
        <v>2757</v>
      </c>
      <c r="E18" s="165">
        <v>5652</v>
      </c>
      <c r="F18" s="125">
        <f t="shared" si="4"/>
        <v>20.500544069640917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83">
        <v>991</v>
      </c>
      <c r="P18" s="83">
        <v>991</v>
      </c>
      <c r="Q18" s="83">
        <v>1321</v>
      </c>
      <c r="R18" s="85">
        <f t="shared" si="0"/>
        <v>13.329969727547933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283">
        <v>6138</v>
      </c>
      <c r="D19" s="83">
        <v>6138</v>
      </c>
      <c r="E19" s="145">
        <v>14605</v>
      </c>
      <c r="F19" s="125">
        <f t="shared" si="4"/>
        <v>23.794395568589117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310</v>
      </c>
      <c r="D21" s="143">
        <v>310</v>
      </c>
      <c r="E21" s="150">
        <v>460</v>
      </c>
      <c r="F21" s="125">
        <v>14.8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279">
        <v>919</v>
      </c>
      <c r="D22" s="83">
        <v>919</v>
      </c>
      <c r="E22" s="138">
        <v>2922</v>
      </c>
      <c r="F22" s="125">
        <f t="shared" si="4"/>
        <v>31.79542981501632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83">
        <v>345</v>
      </c>
      <c r="P22" s="83">
        <v>345</v>
      </c>
      <c r="Q22" s="227">
        <v>737</v>
      </c>
      <c r="R22" s="85">
        <f t="shared" si="0"/>
        <v>21.362318840579707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3710</v>
      </c>
      <c r="D23" s="83">
        <v>3710</v>
      </c>
      <c r="E23" s="138">
        <v>5584</v>
      </c>
      <c r="F23" s="125">
        <f t="shared" si="4"/>
        <v>15.051212938005392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77">
        <v>2510</v>
      </c>
      <c r="E24" s="165">
        <v>3309</v>
      </c>
      <c r="F24" s="125">
        <f t="shared" si="4"/>
        <v>13.183266932270916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7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77">
        <v>662</v>
      </c>
      <c r="E25" s="165">
        <v>1915</v>
      </c>
      <c r="F25" s="125">
        <f t="shared" si="4"/>
        <v>28.927492447129911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7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7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156">
        <f>SUM(C7:C26)</f>
        <v>61474.05</v>
      </c>
      <c r="D27" s="219">
        <f>SUM(D7:D26)</f>
        <v>59921</v>
      </c>
      <c r="E27" s="219">
        <f>SUM(E7:E26)</f>
        <v>114427.5</v>
      </c>
      <c r="F27" s="125">
        <f t="shared" si="4"/>
        <v>19.096393584886769</v>
      </c>
      <c r="G27" s="77">
        <f>SUM(G7:G26)</f>
        <v>4144.7299999999996</v>
      </c>
      <c r="H27" s="163">
        <f>SUM(H7:H26)</f>
        <v>4145</v>
      </c>
      <c r="I27" s="136">
        <f>SUM(I7:I26)</f>
        <v>11394</v>
      </c>
      <c r="J27" s="132">
        <f t="shared" si="1"/>
        <v>27.488540410132689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60">
        <f>SUM(O7:O26)</f>
        <v>11800.46</v>
      </c>
      <c r="P27" s="160">
        <f>SUM(P7:P26)</f>
        <v>11800.46</v>
      </c>
      <c r="Q27" s="88">
        <f>SUM(Q7:Q26)</f>
        <v>21606</v>
      </c>
      <c r="R27" s="85">
        <f t="shared" si="0"/>
        <v>18.309455733081592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284">
        <v>20536</v>
      </c>
      <c r="D28" s="83">
        <v>20536</v>
      </c>
      <c r="E28" s="153">
        <v>34090</v>
      </c>
      <c r="F28" s="125">
        <f t="shared" si="4"/>
        <v>16.600116867939228</v>
      </c>
      <c r="G28" s="83">
        <v>3121</v>
      </c>
      <c r="H28" s="83">
        <v>3121</v>
      </c>
      <c r="I28" s="257">
        <v>4994</v>
      </c>
      <c r="J28" s="132">
        <f t="shared" si="1"/>
        <v>16.00128164049984</v>
      </c>
      <c r="K28" s="163"/>
      <c r="L28" s="77"/>
      <c r="M28" s="154"/>
      <c r="N28" s="149" t="e">
        <f t="shared" si="2"/>
        <v>#DIV/0!</v>
      </c>
      <c r="O28" s="158">
        <v>1924</v>
      </c>
      <c r="P28" s="83">
        <v>1924</v>
      </c>
      <c r="Q28" s="88">
        <v>2848</v>
      </c>
      <c r="R28" s="85">
        <f t="shared" si="0"/>
        <v>14.802494802494802</v>
      </c>
      <c r="S28" s="128">
        <v>261</v>
      </c>
      <c r="T28" s="128">
        <v>261</v>
      </c>
      <c r="U28" s="257">
        <v>353</v>
      </c>
      <c r="V28" s="125">
        <f>U28/T28*10</f>
        <v>13.524904214559388</v>
      </c>
    </row>
    <row r="29" spans="1:22">
      <c r="A29" s="7">
        <v>23</v>
      </c>
      <c r="B29" s="9" t="s">
        <v>41</v>
      </c>
      <c r="C29" s="161">
        <v>514</v>
      </c>
      <c r="D29" s="77">
        <v>464</v>
      </c>
      <c r="E29" s="165">
        <v>778.5</v>
      </c>
      <c r="F29" s="155">
        <f t="shared" si="4"/>
        <v>16.77801724137931</v>
      </c>
      <c r="G29" s="83">
        <v>84</v>
      </c>
      <c r="H29" s="83">
        <v>84</v>
      </c>
      <c r="I29" s="221">
        <v>148.69999999999999</v>
      </c>
      <c r="J29" s="117">
        <f t="shared" si="1"/>
        <v>17.702380952380953</v>
      </c>
      <c r="K29" s="77"/>
      <c r="L29" s="77"/>
      <c r="M29" s="154"/>
      <c r="N29" s="149" t="e">
        <f t="shared" si="2"/>
        <v>#DIV/0!</v>
      </c>
      <c r="O29" s="163">
        <v>100</v>
      </c>
      <c r="P29" s="77">
        <v>100</v>
      </c>
      <c r="Q29" s="151">
        <v>200</v>
      </c>
      <c r="R29" s="136">
        <f t="shared" si="0"/>
        <v>20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82524.05</v>
      </c>
      <c r="D30" s="256">
        <f>SUM(D27:D29)</f>
        <v>80921</v>
      </c>
      <c r="E30" s="256">
        <f>SUM(E27:E29)</f>
        <v>149296</v>
      </c>
      <c r="F30" s="125">
        <f t="shared" si="4"/>
        <v>18.449598991609101</v>
      </c>
      <c r="G30" s="163">
        <f>SUM(G27:G29)</f>
        <v>7349.73</v>
      </c>
      <c r="H30" s="163">
        <f>SUM(H27:H29)</f>
        <v>7350</v>
      </c>
      <c r="I30" s="136">
        <f>SUM(I27:I29)</f>
        <v>16536.7</v>
      </c>
      <c r="J30" s="132">
        <f t="shared" si="1"/>
        <v>22.49891156462585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13824.46</v>
      </c>
      <c r="P30" s="159">
        <f>SUM(P27:P29)</f>
        <v>13824.46</v>
      </c>
      <c r="Q30" s="164">
        <f>SUM(Q27:Q29)</f>
        <v>24654</v>
      </c>
      <c r="R30" s="85">
        <f t="shared" si="0"/>
        <v>17.833607967327477</v>
      </c>
      <c r="S30" s="281">
        <f>SUM(S27:S29)</f>
        <v>381</v>
      </c>
      <c r="T30" s="281">
        <f>SUM(T27:T29)</f>
        <v>381</v>
      </c>
      <c r="U30" s="168">
        <f>SUM(U27:U29)</f>
        <v>608</v>
      </c>
      <c r="V30" s="125">
        <f>U30/T30*10</f>
        <v>15.958005249343831</v>
      </c>
    </row>
    <row r="31" spans="1:22" ht="14.25" customHeight="1">
      <c r="A31" s="7">
        <v>25</v>
      </c>
      <c r="B31" s="10">
        <v>2019</v>
      </c>
      <c r="C31" s="169">
        <v>94602</v>
      </c>
      <c r="D31" s="81">
        <v>93405</v>
      </c>
      <c r="E31" s="170">
        <v>310906</v>
      </c>
      <c r="F31" s="155">
        <f t="shared" si="4"/>
        <v>33.285798404796317</v>
      </c>
      <c r="G31" s="254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55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L15" sqref="L15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4.140625" customWidth="1"/>
    <col min="25" max="25" width="5.5703125" customWidth="1"/>
    <col min="26" max="26" width="5" customWidth="1"/>
    <col min="27" max="27" width="5.5703125" customWidth="1"/>
    <col min="28" max="28" width="4.7109375" customWidth="1"/>
    <col min="29" max="29" width="4.85546875" customWidth="1"/>
    <col min="30" max="31" width="5.140625" customWidth="1"/>
    <col min="32" max="33" width="5.28515625" customWidth="1"/>
    <col min="34" max="34" width="4.7109375" customWidth="1"/>
    <col min="35" max="35" width="5.5703125" customWidth="1"/>
    <col min="36" max="36" width="4.7109375" customWidth="1"/>
    <col min="37" max="37" width="5.85546875" customWidth="1"/>
    <col min="38" max="38" width="6.28515625" customWidth="1"/>
    <col min="39" max="39" width="5.85546875" customWidth="1"/>
    <col min="40" max="40" width="5.5703125" customWidth="1"/>
    <col min="41" max="41" width="5.85546875" customWidth="1"/>
    <col min="42" max="42" width="7" customWidth="1"/>
    <col min="43" max="43" width="6.5703125" customWidth="1"/>
    <col min="44" max="44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44" ht="15.75">
      <c r="A2" s="304" t="s">
        <v>118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1:44" ht="20.25">
      <c r="A3" s="305" t="s">
        <v>161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</row>
    <row r="4" spans="1:44">
      <c r="A4" s="2"/>
      <c r="B4" s="12"/>
      <c r="C4" s="101" t="s">
        <v>43</v>
      </c>
      <c r="D4" s="286" t="s">
        <v>111</v>
      </c>
      <c r="E4" s="287"/>
      <c r="F4" s="288"/>
      <c r="G4" s="95" t="s">
        <v>43</v>
      </c>
      <c r="H4" s="291" t="s">
        <v>114</v>
      </c>
      <c r="I4" s="292"/>
      <c r="J4" s="293"/>
      <c r="K4" s="102" t="s">
        <v>43</v>
      </c>
      <c r="L4" s="291" t="s">
        <v>99</v>
      </c>
      <c r="M4" s="292"/>
      <c r="N4" s="293"/>
      <c r="O4" s="103" t="s">
        <v>43</v>
      </c>
      <c r="P4" s="294" t="s">
        <v>113</v>
      </c>
      <c r="Q4" s="295"/>
      <c r="R4" s="296"/>
      <c r="S4" s="103" t="s">
        <v>43</v>
      </c>
      <c r="T4" s="294" t="s">
        <v>115</v>
      </c>
      <c r="U4" s="295"/>
      <c r="V4" s="296"/>
      <c r="W4" s="2"/>
      <c r="X4" s="12"/>
      <c r="Y4" s="95" t="s">
        <v>43</v>
      </c>
      <c r="Z4" s="286" t="s">
        <v>112</v>
      </c>
      <c r="AA4" s="287"/>
      <c r="AB4" s="288"/>
      <c r="AC4" s="95" t="s">
        <v>43</v>
      </c>
      <c r="AD4" s="291" t="s">
        <v>116</v>
      </c>
      <c r="AE4" s="292"/>
      <c r="AF4" s="293"/>
      <c r="AG4" s="95" t="s">
        <v>43</v>
      </c>
      <c r="AH4" s="291" t="s">
        <v>136</v>
      </c>
      <c r="AI4" s="292"/>
      <c r="AJ4" s="293"/>
      <c r="AK4" s="95" t="s">
        <v>43</v>
      </c>
      <c r="AL4" s="291" t="s">
        <v>158</v>
      </c>
      <c r="AM4" s="292"/>
      <c r="AN4" s="293"/>
      <c r="AO4" s="95" t="s">
        <v>43</v>
      </c>
      <c r="AP4" s="291" t="s">
        <v>159</v>
      </c>
      <c r="AQ4" s="292"/>
      <c r="AR4" s="293"/>
    </row>
    <row r="5" spans="1:44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  <c r="AK5" s="108"/>
      <c r="AL5" s="106" t="s">
        <v>46</v>
      </c>
      <c r="AM5" s="106" t="s">
        <v>47</v>
      </c>
      <c r="AN5" s="106" t="s">
        <v>48</v>
      </c>
      <c r="AO5" s="108"/>
      <c r="AP5" s="106" t="s">
        <v>46</v>
      </c>
      <c r="AQ5" s="106" t="s">
        <v>47</v>
      </c>
      <c r="AR5" s="106" t="s">
        <v>48</v>
      </c>
    </row>
    <row r="6" spans="1:44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  <c r="AK6" s="117"/>
      <c r="AL6" s="115" t="s">
        <v>49</v>
      </c>
      <c r="AM6" s="116" t="s">
        <v>49</v>
      </c>
      <c r="AN6" s="115" t="s">
        <v>50</v>
      </c>
      <c r="AO6" s="117"/>
      <c r="AP6" s="115" t="s">
        <v>49</v>
      </c>
      <c r="AQ6" s="116" t="s">
        <v>49</v>
      </c>
      <c r="AR6" s="115" t="s">
        <v>50</v>
      </c>
    </row>
    <row r="7" spans="1:44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  <c r="AK7" s="108"/>
      <c r="AL7" s="126"/>
      <c r="AM7" s="127"/>
      <c r="AN7" s="128" t="e">
        <f>AM7/AL7*10</f>
        <v>#DIV/0!</v>
      </c>
      <c r="AO7" s="108"/>
      <c r="AP7" s="126"/>
      <c r="AQ7" s="127"/>
      <c r="AR7" s="128" t="e">
        <f>AQ7/AP7*10</f>
        <v>#DIV/0!</v>
      </c>
    </row>
    <row r="8" spans="1:44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  <c r="AK8" s="128"/>
      <c r="AL8" s="130"/>
      <c r="AM8" s="131"/>
      <c r="AN8" s="128" t="e">
        <f t="shared" ref="AN8:AN31" si="8">AM8/AL8*10</f>
        <v>#DIV/0!</v>
      </c>
      <c r="AO8" s="128"/>
      <c r="AP8" s="130"/>
      <c r="AQ8" s="131"/>
      <c r="AR8" s="128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  <c r="AK9" s="117"/>
      <c r="AL9" s="128"/>
      <c r="AM9" s="135"/>
      <c r="AN9" s="128" t="e">
        <f t="shared" si="8"/>
        <v>#DIV/0!</v>
      </c>
      <c r="AO9" s="117"/>
      <c r="AP9" s="128"/>
      <c r="AQ9" s="135"/>
      <c r="AR9" s="128" t="e">
        <f t="shared" si="9"/>
        <v>#DIV/0!</v>
      </c>
    </row>
    <row r="10" spans="1:44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  <c r="AK10" s="79">
        <v>1020</v>
      </c>
      <c r="AL10" s="79"/>
      <c r="AM10" s="139"/>
      <c r="AN10" s="125" t="e">
        <f t="shared" si="8"/>
        <v>#DIV/0!</v>
      </c>
      <c r="AO10" s="79"/>
      <c r="AP10" s="79"/>
      <c r="AQ10" s="139"/>
      <c r="AR10" s="125" t="e">
        <f t="shared" si="9"/>
        <v>#DIV/0!</v>
      </c>
    </row>
    <row r="11" spans="1:44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  <c r="AK11" s="143"/>
      <c r="AL11" s="74"/>
      <c r="AM11" s="127"/>
      <c r="AN11" s="128" t="e">
        <f t="shared" si="8"/>
        <v>#DIV/0!</v>
      </c>
      <c r="AO11" s="143"/>
      <c r="AP11" s="74"/>
      <c r="AQ11" s="127"/>
      <c r="AR11" s="128" t="e">
        <f t="shared" si="9"/>
        <v>#DIV/0!</v>
      </c>
    </row>
    <row r="12" spans="1:44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83">
        <v>62</v>
      </c>
      <c r="I12" s="261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83">
        <v>18</v>
      </c>
      <c r="AI12" s="282">
        <v>11</v>
      </c>
      <c r="AJ12" s="128">
        <f t="shared" si="7"/>
        <v>6.1111111111111116</v>
      </c>
      <c r="AK12" s="83">
        <v>390</v>
      </c>
      <c r="AL12" s="77"/>
      <c r="AM12" s="131"/>
      <c r="AN12" s="128" t="e">
        <f t="shared" si="8"/>
        <v>#DIV/0!</v>
      </c>
      <c r="AO12" s="83"/>
      <c r="AP12" s="77"/>
      <c r="AQ12" s="131"/>
      <c r="AR12" s="128" t="e">
        <f t="shared" si="9"/>
        <v>#DIV/0!</v>
      </c>
    </row>
    <row r="13" spans="1:44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  <c r="AK13" s="83"/>
      <c r="AL13" s="77"/>
      <c r="AM13" s="131"/>
      <c r="AN13" s="128" t="e">
        <f t="shared" si="8"/>
        <v>#DIV/0!</v>
      </c>
      <c r="AO13" s="83"/>
      <c r="AP13" s="77"/>
      <c r="AQ13" s="131"/>
      <c r="AR13" s="128" t="e">
        <f t="shared" si="9"/>
        <v>#DIV/0!</v>
      </c>
    </row>
    <row r="14" spans="1:44">
      <c r="A14" s="7">
        <v>8</v>
      </c>
      <c r="B14" s="9" t="s">
        <v>28</v>
      </c>
      <c r="C14" s="124">
        <v>64</v>
      </c>
      <c r="D14" s="83">
        <v>64</v>
      </c>
      <c r="E14" s="145">
        <v>51</v>
      </c>
      <c r="F14" s="125">
        <f t="shared" si="2"/>
        <v>7.96875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  <c r="AK14" s="79"/>
      <c r="AL14" s="76"/>
      <c r="AM14" s="146"/>
      <c r="AN14" s="125" t="e">
        <f t="shared" si="8"/>
        <v>#DIV/0!</v>
      </c>
      <c r="AO14" s="79"/>
      <c r="AP14" s="76"/>
      <c r="AQ14" s="146"/>
      <c r="AR14" s="125" t="e">
        <f t="shared" si="9"/>
        <v>#DIV/0!</v>
      </c>
    </row>
    <row r="15" spans="1:44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  <c r="AK15" s="143"/>
      <c r="AL15" s="74"/>
      <c r="AM15" s="127"/>
      <c r="AN15" s="128" t="e">
        <f t="shared" si="8"/>
        <v>#DIV/0!</v>
      </c>
      <c r="AO15" s="143"/>
      <c r="AP15" s="74"/>
      <c r="AQ15" s="127"/>
      <c r="AR15" s="128" t="e">
        <f t="shared" si="9"/>
        <v>#DIV/0!</v>
      </c>
    </row>
    <row r="16" spans="1:44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20"/>
      <c r="AJ16" s="125" t="e">
        <f t="shared" si="7"/>
        <v>#DIV/0!</v>
      </c>
      <c r="AK16" s="83"/>
      <c r="AL16" s="83"/>
      <c r="AM16" s="262"/>
      <c r="AN16" s="125" t="e">
        <f t="shared" si="8"/>
        <v>#DIV/0!</v>
      </c>
      <c r="AO16" s="83"/>
      <c r="AP16" s="83"/>
      <c r="AQ16" s="262"/>
      <c r="AR16" s="125" t="e">
        <f t="shared" si="9"/>
        <v>#DIV/0!</v>
      </c>
    </row>
    <row r="17" spans="1:44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  <c r="AK17" s="143"/>
      <c r="AL17" s="74"/>
      <c r="AM17" s="127"/>
      <c r="AN17" s="128" t="e">
        <f t="shared" si="8"/>
        <v>#DIV/0!</v>
      </c>
      <c r="AO17" s="143"/>
      <c r="AP17" s="74"/>
      <c r="AQ17" s="127"/>
      <c r="AR17" s="128" t="e">
        <f t="shared" si="9"/>
        <v>#DIV/0!</v>
      </c>
    </row>
    <row r="18" spans="1:44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230">
        <v>1191</v>
      </c>
      <c r="AI18" s="270">
        <v>706</v>
      </c>
      <c r="AJ18" s="117">
        <f t="shared" si="7"/>
        <v>5.9277917716204875</v>
      </c>
      <c r="AK18" s="83"/>
      <c r="AL18" s="77"/>
      <c r="AM18" s="131"/>
      <c r="AN18" s="117" t="e">
        <f t="shared" si="8"/>
        <v>#DIV/0!</v>
      </c>
      <c r="AO18" s="83"/>
      <c r="AP18" s="77"/>
      <c r="AQ18" s="131"/>
      <c r="AR18" s="117" t="e">
        <f t="shared" si="9"/>
        <v>#DIV/0!</v>
      </c>
    </row>
    <row r="19" spans="1:44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143">
        <v>50</v>
      </c>
      <c r="I19" s="129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  <c r="AK19" s="143">
        <v>810</v>
      </c>
      <c r="AL19" s="143">
        <v>810</v>
      </c>
      <c r="AM19" s="129">
        <v>439</v>
      </c>
      <c r="AN19" s="117">
        <f t="shared" si="8"/>
        <v>5.4197530864197532</v>
      </c>
      <c r="AO19" s="143"/>
      <c r="AP19" s="143"/>
      <c r="AQ19" s="129"/>
      <c r="AR19" s="117" t="e">
        <f t="shared" si="9"/>
        <v>#DIV/0!</v>
      </c>
    </row>
    <row r="20" spans="1:44">
      <c r="A20" s="7">
        <v>14</v>
      </c>
      <c r="B20" s="9" t="s">
        <v>35</v>
      </c>
      <c r="C20" s="124">
        <v>60</v>
      </c>
      <c r="D20" s="83">
        <v>60</v>
      </c>
      <c r="E20" s="264">
        <v>101</v>
      </c>
      <c r="F20" s="125">
        <f t="shared" si="2"/>
        <v>16.833333333333332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  <c r="AK20" s="83"/>
      <c r="AL20" s="83"/>
      <c r="AM20" s="128"/>
      <c r="AN20" s="128" t="e">
        <f t="shared" si="8"/>
        <v>#DIV/0!</v>
      </c>
      <c r="AO20" s="83"/>
      <c r="AP20" s="83"/>
      <c r="AQ20" s="128"/>
      <c r="AR20" s="128" t="e">
        <f t="shared" si="9"/>
        <v>#DIV/0!</v>
      </c>
    </row>
    <row r="21" spans="1:44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20"/>
      <c r="AJ21" s="132" t="e">
        <f t="shared" si="7"/>
        <v>#DIV/0!</v>
      </c>
      <c r="AK21" s="83"/>
      <c r="AL21" s="83"/>
      <c r="AM21" s="262"/>
      <c r="AN21" s="132" t="e">
        <f t="shared" si="8"/>
        <v>#DIV/0!</v>
      </c>
      <c r="AO21" s="83"/>
      <c r="AP21" s="83"/>
      <c r="AQ21" s="262"/>
      <c r="AR21" s="132" t="e">
        <f t="shared" si="9"/>
        <v>#DIV/0!</v>
      </c>
    </row>
    <row r="22" spans="1:44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  <c r="AK22" s="83"/>
      <c r="AL22" s="77"/>
      <c r="AM22" s="130"/>
      <c r="AN22" s="117" t="e">
        <f t="shared" si="8"/>
        <v>#DIV/0!</v>
      </c>
      <c r="AO22" s="83"/>
      <c r="AP22" s="77"/>
      <c r="AQ22" s="130"/>
      <c r="AR22" s="117" t="e">
        <f t="shared" si="9"/>
        <v>#DIV/0!</v>
      </c>
    </row>
    <row r="23" spans="1:44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  <c r="AK23" s="83"/>
      <c r="AL23" s="77"/>
      <c r="AM23" s="130"/>
      <c r="AN23" s="117" t="e">
        <f t="shared" si="8"/>
        <v>#DIV/0!</v>
      </c>
      <c r="AO23" s="83"/>
      <c r="AP23" s="77"/>
      <c r="AQ23" s="130"/>
      <c r="AR23" s="117" t="e">
        <f t="shared" si="9"/>
        <v>#DIV/0!</v>
      </c>
    </row>
    <row r="24" spans="1:44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  <c r="AK24" s="83"/>
      <c r="AL24" s="77"/>
      <c r="AM24" s="130"/>
      <c r="AN24" s="117" t="e">
        <f t="shared" si="8"/>
        <v>#DIV/0!</v>
      </c>
      <c r="AO24" s="83"/>
      <c r="AP24" s="77"/>
      <c r="AQ24" s="130"/>
      <c r="AR24" s="117" t="e">
        <f t="shared" si="9"/>
        <v>#DIV/0!</v>
      </c>
    </row>
    <row r="25" spans="1:44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  <c r="AK25" s="83"/>
      <c r="AL25" s="77"/>
      <c r="AM25" s="130"/>
      <c r="AN25" s="117" t="e">
        <f t="shared" si="8"/>
        <v>#DIV/0!</v>
      </c>
      <c r="AO25" s="83"/>
      <c r="AP25" s="77"/>
      <c r="AQ25" s="130"/>
      <c r="AR25" s="117" t="e">
        <f t="shared" si="9"/>
        <v>#DIV/0!</v>
      </c>
    </row>
    <row r="26" spans="1:44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10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  <c r="AK26" s="83"/>
      <c r="AL26" s="77"/>
      <c r="AM26" s="130"/>
      <c r="AN26" s="128" t="e">
        <f t="shared" si="8"/>
        <v>#DIV/0!</v>
      </c>
      <c r="AO26" s="83"/>
      <c r="AP26" s="83"/>
      <c r="AQ26" s="128"/>
      <c r="AR26" s="128" t="e">
        <f t="shared" si="9"/>
        <v>#DIV/0!</v>
      </c>
    </row>
    <row r="27" spans="1:44" ht="15" customHeight="1">
      <c r="A27" s="7">
        <v>21</v>
      </c>
      <c r="B27" s="10" t="s">
        <v>39</v>
      </c>
      <c r="C27" s="267">
        <f>SUM(C7:C26)</f>
        <v>224</v>
      </c>
      <c r="D27" s="265">
        <f>SUM(D7:D26)</f>
        <v>224</v>
      </c>
      <c r="E27" s="265">
        <f>SUM(E7:E26)</f>
        <v>305</v>
      </c>
      <c r="F27" s="125">
        <f t="shared" si="2"/>
        <v>13.616071428571427</v>
      </c>
      <c r="G27" s="83">
        <f>SUM(G7:G26)</f>
        <v>112</v>
      </c>
      <c r="H27" s="158">
        <f>SUM(H7:H21)</f>
        <v>112</v>
      </c>
      <c r="I27" s="226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60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10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83">
        <f>SUM(AG7:AG26)</f>
        <v>2986</v>
      </c>
      <c r="AH27" s="242">
        <f>SUM(AH7:AH26)</f>
        <v>2986</v>
      </c>
      <c r="AI27" s="226">
        <f>SUM(AI7:AI26)</f>
        <v>2560</v>
      </c>
      <c r="AJ27" s="132">
        <f t="shared" si="7"/>
        <v>8.5733422638981907</v>
      </c>
      <c r="AK27" s="83">
        <f>SUM(AK7:AK26)</f>
        <v>2220</v>
      </c>
      <c r="AL27" s="163">
        <f>SUM(AL7:AL21)</f>
        <v>810</v>
      </c>
      <c r="AM27" s="136">
        <f>SUM(AM7:AM21)</f>
        <v>439</v>
      </c>
      <c r="AN27" s="149">
        <f t="shared" si="8"/>
        <v>5.4197530864197532</v>
      </c>
      <c r="AO27" s="77">
        <f>SUM(AO7:AO26)</f>
        <v>0</v>
      </c>
      <c r="AP27" s="158">
        <f>SUM(AP7:AP21)</f>
        <v>0</v>
      </c>
      <c r="AQ27" s="226">
        <f>SUM(AQ7:AQ21)</f>
        <v>0</v>
      </c>
      <c r="AR27" s="132" t="e">
        <f t="shared" si="9"/>
        <v>#DIV/0!</v>
      </c>
    </row>
    <row r="28" spans="1:44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1044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10"/>
        <v>#DIV/0!</v>
      </c>
      <c r="W28" s="7">
        <v>25</v>
      </c>
      <c r="X28" s="9" t="s">
        <v>40</v>
      </c>
      <c r="Y28" s="161">
        <v>40</v>
      </c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83">
        <v>348</v>
      </c>
      <c r="AH28" s="83">
        <v>348</v>
      </c>
      <c r="AI28" s="257">
        <v>355</v>
      </c>
      <c r="AJ28" s="132">
        <f t="shared" si="7"/>
        <v>10.201149425287356</v>
      </c>
      <c r="AK28" s="77"/>
      <c r="AL28" s="77"/>
      <c r="AM28" s="154"/>
      <c r="AN28" s="149" t="e">
        <f t="shared" si="8"/>
        <v>#DIV/0!</v>
      </c>
      <c r="AO28" s="77"/>
      <c r="AP28" s="77"/>
      <c r="AQ28" s="154"/>
      <c r="AR28" s="149" t="e">
        <f t="shared" si="9"/>
        <v>#DIV/0!</v>
      </c>
    </row>
    <row r="29" spans="1:44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10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  <c r="AK29" s="77"/>
      <c r="AL29" s="77"/>
      <c r="AM29" s="131"/>
      <c r="AN29" s="147" t="e">
        <f t="shared" si="8"/>
        <v>#DIV/0!</v>
      </c>
      <c r="AO29" s="77"/>
      <c r="AP29" s="77"/>
      <c r="AQ29" s="131"/>
      <c r="AR29" s="147" t="e">
        <f t="shared" si="9"/>
        <v>#DIV/0!</v>
      </c>
    </row>
    <row r="30" spans="1:44" ht="15.75" customHeight="1">
      <c r="A30" s="7">
        <v>24</v>
      </c>
      <c r="B30" s="10" t="s">
        <v>42</v>
      </c>
      <c r="C30" s="268">
        <f>SUM(C27:C29)</f>
        <v>224</v>
      </c>
      <c r="D30" s="266">
        <f>SUM(D27:D29)</f>
        <v>224</v>
      </c>
      <c r="E30" s="266">
        <f>SUM(E27:E29)</f>
        <v>305</v>
      </c>
      <c r="F30" s="125">
        <f t="shared" si="2"/>
        <v>13.616071428571427</v>
      </c>
      <c r="G30" s="158">
        <f>SUM(G27:G29)</f>
        <v>112</v>
      </c>
      <c r="H30" s="158">
        <f>SUM(H27:H29)</f>
        <v>112</v>
      </c>
      <c r="I30" s="226">
        <f>SUM(I27:I29)</f>
        <v>185.5</v>
      </c>
      <c r="J30" s="132">
        <f t="shared" si="3"/>
        <v>16.5625</v>
      </c>
      <c r="K30" s="163">
        <f>SUM(K27:K29)</f>
        <v>1044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10"/>
        <v>#DIV/0!</v>
      </c>
      <c r="W30" s="7">
        <v>27</v>
      </c>
      <c r="X30" s="10" t="s">
        <v>42</v>
      </c>
      <c r="Y30" s="167">
        <f>SUM(Y27:Y29)</f>
        <v>129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3334</v>
      </c>
      <c r="AH30" s="242">
        <f>SUM(AH27:AH29)</f>
        <v>3334</v>
      </c>
      <c r="AI30" s="226">
        <f>SUM(AI27:AI29)</f>
        <v>2915</v>
      </c>
      <c r="AJ30" s="132">
        <f t="shared" si="7"/>
        <v>8.7432513497300537</v>
      </c>
      <c r="AK30" s="163">
        <f>SUM(AK27:AK29)</f>
        <v>2220</v>
      </c>
      <c r="AL30" s="158">
        <f>SUM(AL27:AL29)</f>
        <v>810</v>
      </c>
      <c r="AM30" s="85">
        <f>SUM(AM27:AM29)</f>
        <v>439</v>
      </c>
      <c r="AN30" s="132">
        <f t="shared" si="8"/>
        <v>5.4197530864197532</v>
      </c>
      <c r="AO30" s="163">
        <f>SUM(AO27:AO29)</f>
        <v>0</v>
      </c>
      <c r="AP30" s="158">
        <f>SUM(AP27:AP29)</f>
        <v>0</v>
      </c>
      <c r="AQ30" s="226">
        <f>SUM(AQ27:AQ29)</f>
        <v>0</v>
      </c>
      <c r="AR30" s="132" t="e">
        <f t="shared" si="9"/>
        <v>#DIV/0!</v>
      </c>
    </row>
    <row r="31" spans="1:44" ht="15" customHeight="1">
      <c r="A31" s="7">
        <v>25</v>
      </c>
      <c r="B31" s="10" t="s">
        <v>123</v>
      </c>
      <c r="C31" s="169">
        <v>150</v>
      </c>
      <c r="D31" s="81"/>
      <c r="E31" s="170"/>
      <c r="F31" s="155" t="e">
        <f t="shared" si="2"/>
        <v>#DIV/0!</v>
      </c>
      <c r="G31" s="91">
        <v>77</v>
      </c>
      <c r="H31" s="76">
        <v>77</v>
      </c>
      <c r="I31" s="171">
        <v>92</v>
      </c>
      <c r="J31" s="149">
        <f t="shared" si="3"/>
        <v>11.948051948051948</v>
      </c>
      <c r="K31" s="91">
        <v>666</v>
      </c>
      <c r="L31" s="91">
        <v>102</v>
      </c>
      <c r="M31" s="172">
        <v>93</v>
      </c>
      <c r="N31" s="149">
        <f t="shared" si="4"/>
        <v>9.117647058823529</v>
      </c>
      <c r="O31" s="163"/>
      <c r="P31" s="77"/>
      <c r="Q31" s="164"/>
      <c r="R31" s="85" t="e">
        <f t="shared" si="0"/>
        <v>#DIV/0!</v>
      </c>
      <c r="S31" s="163">
        <v>661</v>
      </c>
      <c r="T31" s="77">
        <v>661</v>
      </c>
      <c r="U31" s="280">
        <v>2029</v>
      </c>
      <c r="V31" s="85">
        <f t="shared" si="10"/>
        <v>30.695915279878967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254">
        <v>4077</v>
      </c>
      <c r="AH31" s="272">
        <v>4077</v>
      </c>
      <c r="AI31" s="255">
        <v>5831</v>
      </c>
      <c r="AJ31" s="132">
        <f t="shared" si="7"/>
        <v>14.302182977679667</v>
      </c>
      <c r="AK31" s="91">
        <v>5227</v>
      </c>
      <c r="AL31" s="76">
        <v>2013</v>
      </c>
      <c r="AM31" s="222">
        <v>1778</v>
      </c>
      <c r="AN31" s="149">
        <f t="shared" si="8"/>
        <v>8.8325881768504715</v>
      </c>
      <c r="AO31" s="91">
        <v>4077</v>
      </c>
      <c r="AP31" s="76">
        <v>3860</v>
      </c>
      <c r="AQ31" s="222">
        <v>5575</v>
      </c>
      <c r="AR31" s="149">
        <f t="shared" si="9"/>
        <v>14.44300518134715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L4:AN4"/>
    <mergeCell ref="AP4:AR4"/>
    <mergeCell ref="AH4:AJ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O20" sqref="O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10" t="s">
        <v>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5" ht="18.75">
      <c r="A3" s="311" t="s">
        <v>119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162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19"/>
      <c r="B5" s="3"/>
      <c r="C5" s="313" t="s">
        <v>55</v>
      </c>
      <c r="D5" s="314"/>
      <c r="E5" s="315" t="s">
        <v>56</v>
      </c>
      <c r="F5" s="316"/>
      <c r="G5" s="315" t="s">
        <v>57</v>
      </c>
      <c r="H5" s="316"/>
      <c r="I5" s="20" t="s">
        <v>128</v>
      </c>
      <c r="J5" s="315" t="s">
        <v>58</v>
      </c>
      <c r="K5" s="316"/>
      <c r="L5" s="315" t="s">
        <v>59</v>
      </c>
      <c r="M5" s="316"/>
      <c r="N5" s="315" t="s">
        <v>60</v>
      </c>
      <c r="O5" s="316"/>
    </row>
    <row r="6" spans="1:15" ht="15" customHeight="1">
      <c r="A6" s="21" t="s">
        <v>61</v>
      </c>
      <c r="B6" s="22" t="s">
        <v>10</v>
      </c>
      <c r="C6" s="306"/>
      <c r="D6" s="307"/>
      <c r="E6" s="308" t="s">
        <v>62</v>
      </c>
      <c r="F6" s="309"/>
      <c r="G6" s="308" t="s">
        <v>63</v>
      </c>
      <c r="H6" s="309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60.954999999999998</v>
      </c>
      <c r="D19" s="39">
        <f>M19*350/100</f>
        <v>58.8</v>
      </c>
      <c r="E19" s="39">
        <f>C19*J19/100</f>
        <v>59.735900000000001</v>
      </c>
      <c r="F19" s="39">
        <f>D19*K19/100</f>
        <v>57.623999999999995</v>
      </c>
      <c r="G19" s="39">
        <f>E19*N19/3.4</f>
        <v>72.034467647058818</v>
      </c>
      <c r="H19" s="39">
        <f>F19*O19/3.4</f>
        <v>66.098117647058814</v>
      </c>
      <c r="I19" s="40">
        <f>G19-H19</f>
        <v>5.9363500000000045</v>
      </c>
      <c r="J19" s="41">
        <v>98</v>
      </c>
      <c r="K19" s="41">
        <v>98</v>
      </c>
      <c r="L19" s="39">
        <v>16.7</v>
      </c>
      <c r="M19" s="39">
        <v>16.8</v>
      </c>
      <c r="N19" s="39">
        <v>4.0999999999999996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121.29</v>
      </c>
      <c r="D20" s="42">
        <f>M20*551/100</f>
        <v>104.69</v>
      </c>
      <c r="E20" s="42">
        <f>C20*J20/100</f>
        <v>117.65130000000001</v>
      </c>
      <c r="F20" s="42">
        <f>D20*K20/100</f>
        <v>103.64309999999999</v>
      </c>
      <c r="G20" s="42">
        <f>E20*N20/3.4</f>
        <v>117.65130000000001</v>
      </c>
      <c r="H20" s="42">
        <f>F20*O20/3.4</f>
        <v>106.69142647058823</v>
      </c>
      <c r="I20" s="43">
        <f>G20-H20</f>
        <v>10.95987352941178</v>
      </c>
      <c r="J20" s="44">
        <v>97</v>
      </c>
      <c r="K20" s="44">
        <v>99</v>
      </c>
      <c r="L20" s="42">
        <v>19.5</v>
      </c>
      <c r="M20" s="42">
        <v>19</v>
      </c>
      <c r="N20" s="42">
        <v>3.4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182.245</v>
      </c>
      <c r="D24" s="48">
        <f t="shared" si="0"/>
        <v>163.49</v>
      </c>
      <c r="E24" s="48">
        <f t="shared" si="0"/>
        <v>177.38720000000001</v>
      </c>
      <c r="F24" s="48">
        <f t="shared" si="0"/>
        <v>161.26709999999997</v>
      </c>
      <c r="G24" s="48">
        <f t="shared" si="0"/>
        <v>189.68576764705881</v>
      </c>
      <c r="H24" s="48">
        <f t="shared" si="0"/>
        <v>172.78954411764704</v>
      </c>
      <c r="I24" s="48">
        <f>G24-H24</f>
        <v>16.89622352941177</v>
      </c>
      <c r="J24" s="46">
        <f>E24/C24*100</f>
        <v>97.334467337924224</v>
      </c>
      <c r="K24" s="46">
        <f>F24/D24*100</f>
        <v>98.640344975227819</v>
      </c>
      <c r="L24" s="48">
        <f>C24/987*100</f>
        <v>18.464539007092199</v>
      </c>
      <c r="M24" s="48">
        <f>D24/901*100</f>
        <v>18.14539400665927</v>
      </c>
      <c r="N24" s="48">
        <f>G24*3.4/E24</f>
        <v>3.6357280006674664</v>
      </c>
      <c r="O24" s="48">
        <f>H24*3.4/F24</f>
        <v>3.6429280987876638</v>
      </c>
    </row>
    <row r="25" spans="1:16">
      <c r="C25" s="11"/>
      <c r="I25" s="49">
        <f>G24-H24</f>
        <v>16.89622352941177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21" t="s">
        <v>163</v>
      </c>
      <c r="C3" s="322"/>
      <c r="D3" s="322"/>
      <c r="E3" s="322"/>
      <c r="F3" s="322"/>
      <c r="G3" s="322"/>
      <c r="H3" s="322"/>
      <c r="I3" s="322"/>
      <c r="J3" s="322"/>
      <c r="K3" s="322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319" t="s">
        <v>68</v>
      </c>
      <c r="D5" s="320"/>
      <c r="E5" s="319" t="s">
        <v>69</v>
      </c>
      <c r="F5" s="320"/>
      <c r="G5" s="317" t="s">
        <v>129</v>
      </c>
      <c r="H5" s="318"/>
      <c r="I5" s="319" t="s">
        <v>80</v>
      </c>
      <c r="J5" s="320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/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/>
      <c r="D14" s="210"/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991.5</v>
      </c>
      <c r="D19" s="210">
        <v>666.6</v>
      </c>
      <c r="E19" s="210"/>
      <c r="F19" s="210"/>
      <c r="G19" s="210">
        <v>47.7</v>
      </c>
      <c r="H19" s="210">
        <v>377.3</v>
      </c>
      <c r="I19" s="210">
        <v>359</v>
      </c>
      <c r="J19" s="210">
        <v>1236.5</v>
      </c>
      <c r="K19" s="17">
        <v>323</v>
      </c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991.5</v>
      </c>
      <c r="D30" s="210">
        <f t="shared" ref="D30:J30" si="0">SUM(D7:D29)</f>
        <v>666.6</v>
      </c>
      <c r="E30" s="210">
        <f t="shared" si="0"/>
        <v>548</v>
      </c>
      <c r="F30" s="210">
        <f t="shared" si="0"/>
        <v>3579</v>
      </c>
      <c r="G30" s="210">
        <f t="shared" si="0"/>
        <v>47.7</v>
      </c>
      <c r="H30" s="210">
        <f t="shared" si="0"/>
        <v>377.3</v>
      </c>
      <c r="I30" s="210">
        <f t="shared" si="0"/>
        <v>359</v>
      </c>
      <c r="J30" s="210">
        <f t="shared" si="0"/>
        <v>1236.5</v>
      </c>
      <c r="K30" s="202">
        <f>SUM(K7:K29)</f>
        <v>323</v>
      </c>
    </row>
    <row r="31" spans="1:11">
      <c r="A31" s="28">
        <v>26</v>
      </c>
      <c r="B31" s="215" t="s">
        <v>40</v>
      </c>
      <c r="C31" s="209">
        <v>125</v>
      </c>
      <c r="D31" s="210">
        <v>375</v>
      </c>
      <c r="E31" s="210">
        <v>80</v>
      </c>
      <c r="F31" s="210">
        <v>361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1116.5</v>
      </c>
      <c r="D33" s="210">
        <f t="shared" ref="D33:J33" si="1">SUM(D30:D32)</f>
        <v>1041.5999999999999</v>
      </c>
      <c r="E33" s="210">
        <f t="shared" si="1"/>
        <v>628</v>
      </c>
      <c r="F33" s="210">
        <f t="shared" si="1"/>
        <v>3940</v>
      </c>
      <c r="G33" s="210">
        <f t="shared" si="1"/>
        <v>47.7</v>
      </c>
      <c r="H33" s="210">
        <f t="shared" si="1"/>
        <v>377.3</v>
      </c>
      <c r="I33" s="210">
        <f t="shared" si="1"/>
        <v>359</v>
      </c>
      <c r="J33" s="210">
        <f t="shared" si="1"/>
        <v>1236.5</v>
      </c>
      <c r="K33" s="17">
        <f>SUM(K30:K32)</f>
        <v>323</v>
      </c>
    </row>
    <row r="34" spans="1:11">
      <c r="A34" s="28">
        <v>29</v>
      </c>
      <c r="B34" s="218">
        <v>2019</v>
      </c>
      <c r="C34" s="209">
        <v>1513</v>
      </c>
      <c r="D34" s="210">
        <v>3601</v>
      </c>
      <c r="E34" s="210">
        <v>979</v>
      </c>
      <c r="F34" s="210">
        <v>10696</v>
      </c>
      <c r="G34" s="210">
        <v>236</v>
      </c>
      <c r="H34" s="210">
        <v>1453</v>
      </c>
      <c r="I34" s="210">
        <v>32</v>
      </c>
      <c r="J34" s="210">
        <v>388</v>
      </c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D17" sqref="D1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73</v>
      </c>
      <c r="B2" s="311"/>
      <c r="C2" s="311"/>
      <c r="D2" s="311"/>
    </row>
    <row r="3" spans="1:5" ht="20.25" customHeight="1">
      <c r="A3" s="311" t="s">
        <v>120</v>
      </c>
      <c r="B3" s="311"/>
      <c r="C3" s="311"/>
      <c r="D3" s="311"/>
    </row>
    <row r="4" spans="1:5" ht="19.5" customHeight="1">
      <c r="A4" s="323" t="s">
        <v>164</v>
      </c>
      <c r="B4" s="323"/>
      <c r="C4" s="323"/>
      <c r="D4" s="323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0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5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1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0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3</v>
      </c>
    </row>
    <row r="17" spans="1:6" ht="22.5" customHeight="1">
      <c r="A17" s="34">
        <v>10</v>
      </c>
      <c r="B17" s="35" t="s">
        <v>30</v>
      </c>
      <c r="C17" s="34">
        <v>2.5</v>
      </c>
      <c r="D17" s="34">
        <v>2.5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1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1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B1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165</v>
      </c>
      <c r="E3" s="51"/>
      <c r="F3" s="51"/>
      <c r="I3" s="51"/>
      <c r="J3" s="51"/>
    </row>
    <row r="4" spans="1:12">
      <c r="A4" s="55"/>
      <c r="B4" s="56"/>
      <c r="C4" s="186"/>
      <c r="D4" s="324" t="s">
        <v>124</v>
      </c>
      <c r="E4" s="324"/>
      <c r="F4" s="324"/>
      <c r="G4" s="324"/>
      <c r="H4" s="325"/>
      <c r="I4" s="326" t="s">
        <v>83</v>
      </c>
      <c r="J4" s="327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>
        <v>225</v>
      </c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>
        <v>489</v>
      </c>
      <c r="F10" s="193"/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18900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/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4280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1356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2800</v>
      </c>
      <c r="F19" s="193">
        <v>2800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1350</v>
      </c>
      <c r="F20" s="193">
        <v>412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>
        <v>1100</v>
      </c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1625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14045</v>
      </c>
      <c r="F30" s="77">
        <f t="shared" ref="F30:L30" si="0">SUM(F7:F29)</f>
        <v>4610</v>
      </c>
      <c r="G30" s="77">
        <f t="shared" si="0"/>
        <v>0</v>
      </c>
      <c r="H30" s="77">
        <f t="shared" si="0"/>
        <v>20256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14045</v>
      </c>
      <c r="F33" s="194">
        <f t="shared" si="1"/>
        <v>4610</v>
      </c>
      <c r="G33" s="194">
        <f t="shared" si="1"/>
        <v>0</v>
      </c>
      <c r="H33" s="194">
        <f t="shared" si="1"/>
        <v>20981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24819</v>
      </c>
      <c r="E34" s="17">
        <v>22767</v>
      </c>
      <c r="F34" s="17">
        <v>8627</v>
      </c>
      <c r="G34" s="17"/>
      <c r="H34" s="17">
        <v>920</v>
      </c>
      <c r="I34" s="17">
        <v>638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2020-07-13T05:17:44Z</dcterms:modified>
</cp:coreProperties>
</file>