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AI27" i="3"/>
  <c r="AH27"/>
  <c r="AG27"/>
  <c r="AG30"/>
  <c r="C8" i="1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G31"/>
  <c r="C7"/>
  <c r="AR31" i="3"/>
  <c r="AN31"/>
  <c r="AR29"/>
  <c r="AN29"/>
  <c r="AR28"/>
  <c r="AN28"/>
  <c r="AQ27"/>
  <c r="AQ30" s="1"/>
  <c r="AP27"/>
  <c r="AP30" s="1"/>
  <c r="AO27"/>
  <c r="AO30" s="1"/>
  <c r="AM27"/>
  <c r="AM30" s="1"/>
  <c r="AL27"/>
  <c r="AL30" s="1"/>
  <c r="AK27"/>
  <c r="AK30" s="1"/>
  <c r="AR26"/>
  <c r="AN26"/>
  <c r="AR25"/>
  <c r="AN25"/>
  <c r="AR24"/>
  <c r="AN24"/>
  <c r="AR23"/>
  <c r="AN23"/>
  <c r="AR22"/>
  <c r="AN22"/>
  <c r="AR21"/>
  <c r="AN21"/>
  <c r="AR20"/>
  <c r="AN20"/>
  <c r="AR19"/>
  <c r="AN19"/>
  <c r="AR18"/>
  <c r="AN18"/>
  <c r="AR17"/>
  <c r="AN17"/>
  <c r="AR16"/>
  <c r="AN16"/>
  <c r="AR15"/>
  <c r="AN15"/>
  <c r="AR14"/>
  <c r="AN14"/>
  <c r="AR13"/>
  <c r="AN13"/>
  <c r="AR12"/>
  <c r="AN12"/>
  <c r="AR11"/>
  <c r="AN11"/>
  <c r="AR10"/>
  <c r="AN10"/>
  <c r="AR9"/>
  <c r="AN9"/>
  <c r="AR8"/>
  <c r="AN8"/>
  <c r="AR7"/>
  <c r="AN7"/>
  <c r="H8" i="10"/>
  <c r="H9"/>
  <c r="H10"/>
  <c r="H11"/>
  <c r="H12"/>
  <c r="H13"/>
  <c r="H14"/>
  <c r="K14" s="1"/>
  <c r="H15"/>
  <c r="H16"/>
  <c r="H17"/>
  <c r="H18"/>
  <c r="H19"/>
  <c r="H20"/>
  <c r="H21"/>
  <c r="H22"/>
  <c r="H23"/>
  <c r="H24"/>
  <c r="H25"/>
  <c r="H26"/>
  <c r="H28"/>
  <c r="H29"/>
  <c r="H7"/>
  <c r="E26"/>
  <c r="K26" s="1"/>
  <c r="E28"/>
  <c r="E29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E19"/>
  <c r="G19" s="1"/>
  <c r="E20"/>
  <c r="D20" s="1"/>
  <c r="E21"/>
  <c r="G21" s="1"/>
  <c r="E22"/>
  <c r="E23"/>
  <c r="G23" s="1"/>
  <c r="E24"/>
  <c r="G24" s="1"/>
  <c r="E25"/>
  <c r="D25" s="1"/>
  <c r="E7"/>
  <c r="N31"/>
  <c r="J31"/>
  <c r="K31"/>
  <c r="D31"/>
  <c r="N29"/>
  <c r="J29"/>
  <c r="N28"/>
  <c r="J28"/>
  <c r="L27"/>
  <c r="I27"/>
  <c r="I30" s="1"/>
  <c r="F27"/>
  <c r="F30" s="1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V30" i="1"/>
  <c r="Q30"/>
  <c r="R30" s="1"/>
  <c r="P30"/>
  <c r="O30"/>
  <c r="M30"/>
  <c r="L30"/>
  <c r="K30"/>
  <c r="I30"/>
  <c r="H30"/>
  <c r="G30"/>
  <c r="C30"/>
  <c r="V18"/>
  <c r="R18"/>
  <c r="J18"/>
  <c r="E18"/>
  <c r="D18"/>
  <c r="V17"/>
  <c r="R17"/>
  <c r="N17"/>
  <c r="J17"/>
  <c r="E17"/>
  <c r="D17"/>
  <c r="V16"/>
  <c r="R16"/>
  <c r="N16"/>
  <c r="J16"/>
  <c r="E16"/>
  <c r="D16"/>
  <c r="V15"/>
  <c r="R15"/>
  <c r="N15"/>
  <c r="J15"/>
  <c r="E15"/>
  <c r="F15" s="1"/>
  <c r="D15"/>
  <c r="V14"/>
  <c r="R14"/>
  <c r="N14"/>
  <c r="J14"/>
  <c r="E14"/>
  <c r="D14"/>
  <c r="V13"/>
  <c r="R13"/>
  <c r="N13"/>
  <c r="J13"/>
  <c r="E13"/>
  <c r="D13"/>
  <c r="V12"/>
  <c r="R12"/>
  <c r="N12"/>
  <c r="J12"/>
  <c r="E12"/>
  <c r="D12"/>
  <c r="V11"/>
  <c r="R11"/>
  <c r="N11"/>
  <c r="J11"/>
  <c r="E11"/>
  <c r="D11"/>
  <c r="V10"/>
  <c r="R10"/>
  <c r="N10"/>
  <c r="J10"/>
  <c r="E10"/>
  <c r="D10"/>
  <c r="V9"/>
  <c r="R9"/>
  <c r="N9"/>
  <c r="J9"/>
  <c r="E9"/>
  <c r="D9"/>
  <c r="V8"/>
  <c r="R8"/>
  <c r="N8"/>
  <c r="J8"/>
  <c r="E8"/>
  <c r="D8"/>
  <c r="V7"/>
  <c r="R7"/>
  <c r="N7"/>
  <c r="J7"/>
  <c r="E7"/>
  <c r="F7" s="1"/>
  <c r="D7"/>
  <c r="R28" i="2"/>
  <c r="AJ31" i="3"/>
  <c r="AJ29"/>
  <c r="AJ28"/>
  <c r="AI30"/>
  <c r="AH30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E30" i="7"/>
  <c r="E33" s="1"/>
  <c r="G29" i="10" l="1"/>
  <c r="F17" i="1"/>
  <c r="G28" i="10"/>
  <c r="D19"/>
  <c r="K10"/>
  <c r="G7"/>
  <c r="AN27" i="3"/>
  <c r="AN30"/>
  <c r="AR30"/>
  <c r="AR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J30" i="3"/>
  <c r="AJ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D20" i="4"/>
  <c r="F20" s="1"/>
  <c r="H20" s="1"/>
  <c r="C20"/>
  <c r="E20" s="1"/>
  <c r="G20" s="1"/>
  <c r="D19"/>
  <c r="D24" s="1"/>
  <c r="M24" s="1"/>
  <c r="C19"/>
  <c r="C24" s="1"/>
  <c r="L24" s="1"/>
  <c r="F30" i="1" l="1"/>
  <c r="I20" i="4"/>
  <c r="F19"/>
  <c r="E19"/>
  <c r="F24" l="1"/>
  <c r="K24" s="1"/>
  <c r="H19"/>
  <c r="H24" s="1"/>
  <c r="E24"/>
  <c r="J24" s="1"/>
  <c r="G19"/>
  <c r="O24" l="1"/>
  <c r="G24"/>
  <c r="I19"/>
  <c r="I24" l="1"/>
  <c r="I25"/>
  <c r="N24"/>
  <c r="Y27" i="3" l="1"/>
  <c r="V24" i="2"/>
  <c r="R24"/>
  <c r="J24"/>
  <c r="F24"/>
  <c r="F8"/>
  <c r="I27"/>
  <c r="H27"/>
  <c r="AF31" i="3"/>
  <c r="AB31"/>
  <c r="AF29"/>
  <c r="AB29"/>
  <c r="AF28"/>
  <c r="AB28"/>
  <c r="AE27"/>
  <c r="AE30" s="1"/>
  <c r="AD27"/>
  <c r="AD30" s="1"/>
  <c r="AC27"/>
  <c r="AC30" s="1"/>
  <c r="AA27"/>
  <c r="AA30" s="1"/>
  <c r="Z27"/>
  <c r="Z30" s="1"/>
  <c r="Y30"/>
  <c r="AF26"/>
  <c r="AB26"/>
  <c r="AF25"/>
  <c r="AB25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AF30"/>
  <c r="J30"/>
  <c r="R30"/>
  <c r="V27"/>
  <c r="AB30"/>
  <c r="AB27"/>
  <c r="AF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D27"/>
  <c r="H27" i="10" l="1"/>
  <c r="E27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G27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30" l="1"/>
  <c r="Q30"/>
  <c r="P30"/>
  <c r="I30"/>
  <c r="H30"/>
  <c r="C30"/>
  <c r="R27"/>
  <c r="F30"/>
  <c r="N30"/>
  <c r="F27"/>
  <c r="J27"/>
  <c r="N27"/>
  <c r="C30" i="10" l="1"/>
  <c r="H30"/>
  <c r="E30"/>
  <c r="D30" s="1"/>
  <c r="R30" i="2"/>
  <c r="J30"/>
  <c r="G30" i="10" l="1"/>
  <c r="K30"/>
</calcChain>
</file>

<file path=xl/sharedStrings.xml><?xml version="1.0" encoding="utf-8"?>
<sst xmlns="http://schemas.openxmlformats.org/spreadsheetml/2006/main" count="504" uniqueCount="166">
  <si>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</si>
  <si>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</si>
  <si>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</si>
  <si>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</si>
  <si>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</si>
  <si>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</si>
  <si>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</si>
  <si>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</si>
  <si>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</si>
  <si>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</si>
  <si>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</si>
  <si>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</si>
  <si>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</si>
  <si>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</si>
  <si>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</si>
  <si>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</si>
  <si>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</si>
  <si>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</si>
  <si>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</si>
  <si>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</si>
  <si>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</si>
  <si>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</si>
  <si>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</si>
  <si>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</si>
  <si>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</si>
  <si>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</si>
  <si>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</si>
  <si>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</si>
  <si>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</si>
  <si>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</si>
  <si>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</si>
  <si>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</si>
  <si>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</si>
  <si>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</si>
  <si>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</si>
  <si>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</si>
  <si>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</si>
  <si>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</si>
  <si>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</si>
  <si>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</si>
  <si>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</si>
  <si>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</si>
  <si>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</si>
  <si>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</si>
  <si>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</si>
  <si>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</si>
  <si>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</si>
  <si>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</si>
  <si>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</si>
  <si>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</si>
  <si>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</si>
  <si>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</si>
  <si>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</si>
  <si>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</si>
  <si>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</si>
  <si>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</si>
  <si>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</si>
  <si>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</si>
  <si>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</si>
  <si>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</si>
  <si>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</si>
  <si>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</si>
  <si>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</si>
  <si>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</si>
  <si>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</si>
  <si>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</si>
  <si>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</si>
  <si>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</si>
  <si>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</si>
  <si>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</si>
  <si>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</si>
  <si>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</si>
  <si>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</si>
  <si>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</si>
  <si>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</si>
  <si>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</si>
  <si>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</si>
  <si>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</si>
  <si>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</si>
  <si>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</si>
  <si>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</si>
  <si>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</si>
  <si>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</si>
  <si>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</si>
  <si>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</si>
  <si>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</si>
  <si>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</si>
  <si>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</si>
  <si>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</si>
  <si>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</si>
  <si>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</si>
  <si>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</si>
  <si>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</si>
  <si>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</si>
  <si>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</si>
  <si>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</si>
  <si>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</si>
  <si>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</si>
  <si>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</si>
  <si>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</si>
  <si>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</si>
  <si>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</si>
  <si>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</si>
  <si>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</si>
  <si>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</si>
  <si>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</si>
  <si>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</si>
  <si>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</si>
  <si>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</si>
  <si>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</si>
  <si>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</si>
  <si>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</si>
  <si>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</si>
  <si>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</si>
  <si>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</si>
  <si>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</si>
  <si>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</si>
  <si>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</si>
  <si>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</si>
  <si>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</si>
  <si>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</si>
  <si>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</si>
  <si>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</si>
  <si>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2019г.</t>
  </si>
  <si>
    <t>Подготовка почвы под урожай 2020г.</t>
  </si>
  <si>
    <t>пара (2021г)</t>
  </si>
  <si>
    <t xml:space="preserve">лучение </t>
  </si>
  <si>
    <t>стерни</t>
  </si>
  <si>
    <t>2020г.</t>
  </si>
  <si>
    <t>зеленый корм</t>
  </si>
  <si>
    <t>т</t>
  </si>
  <si>
    <t xml:space="preserve"> 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</si>
  <si>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</si>
  <si>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</si>
  <si>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</si>
  <si>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</si>
  <si>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</si>
  <si>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</si>
  <si>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</si>
  <si>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</si>
  <si>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</si>
  <si>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</si>
  <si>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</si>
  <si>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</si>
  <si>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</si>
  <si>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</si>
  <si>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</si>
  <si>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</si>
  <si>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</si>
  <si>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</si>
  <si>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</si>
  <si>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</si>
  <si>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</si>
  <si>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</si>
  <si>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</si>
  <si>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июль</t>
  </si>
  <si>
    <t>ИП глава К(Ф)Х  Мищенко Ю.Н.</t>
  </si>
  <si>
    <t>ИП Гаевой Д.В.</t>
  </si>
  <si>
    <t>лен</t>
  </si>
  <si>
    <t>кориандр</t>
  </si>
  <si>
    <t>11 июля  2020 года</t>
  </si>
  <si>
    <t>14 июля  2020 года</t>
  </si>
  <si>
    <t>на 14 июля  2020 года</t>
  </si>
  <si>
    <t>на 14 июля 2020 года</t>
  </si>
  <si>
    <t>на 14 июля 2020 года.</t>
  </si>
  <si>
    <t>на 14 июля   2020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</si>
</sst>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28" fillId="4" borderId="11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164" fontId="28" fillId="4" borderId="6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64" fontId="28" fillId="4" borderId="11" xfId="0" applyNumberFormat="1" applyFont="1" applyFill="1" applyBorder="1" applyAlignment="1">
      <alignment horizontal="center"/>
    </xf>
    <xf numFmtId="1" fontId="19" fillId="4" borderId="13" xfId="0" applyNumberFormat="1" applyFont="1" applyFill="1" applyBorder="1" applyAlignment="1">
      <alignment horizontal="center"/>
    </xf>
    <xf numFmtId="1" fontId="18" fillId="4" borderId="11" xfId="0" applyNumberFormat="1" applyFont="1" applyFill="1" applyBorder="1" applyAlignment="1">
      <alignment horizontal="center"/>
    </xf>
    <xf numFmtId="164" fontId="28" fillId="4" borderId="7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 applyProtection="1">
      <alignment horizontal="center"/>
      <protection hidden="1"/>
    </xf>
    <xf numFmtId="1" fontId="27" fillId="4" borderId="11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8" fillId="4" borderId="11" xfId="0" applyNumberFormat="1" applyFont="1" applyFill="1" applyBorder="1" applyAlignment="1" applyProtection="1">
      <alignment horizontal="center"/>
      <protection hidden="1"/>
    </xf>
    <xf numFmtId="1" fontId="6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7" fillId="4" borderId="6" xfId="0" applyNumberFormat="1" applyFont="1" applyFill="1" applyBorder="1" applyAlignment="1">
      <alignment horizontal="center"/>
    </xf>
    <xf numFmtId="0" fontId="29" fillId="0" borderId="11" xfId="0" applyFont="1" applyBorder="1"/>
    <xf numFmtId="0" fontId="6" fillId="4" borderId="12" xfId="0" applyFont="1" applyFill="1" applyBorder="1" applyAlignment="1" applyProtection="1">
      <alignment horizontal="center"/>
      <protection hidden="1"/>
    </xf>
    <xf numFmtId="164" fontId="27" fillId="4" borderId="10" xfId="0" applyNumberFormat="1" applyFont="1" applyFill="1" applyBorder="1" applyAlignment="1">
      <alignment horizontal="center"/>
    </xf>
    <xf numFmtId="0" fontId="31" fillId="0" borderId="0" xfId="0" applyFont="1"/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30.7109375" customWidth="1"/>
    <col min="3" max="3" width="6.42578125" customWidth="1"/>
    <col min="4" max="4" width="5.5703125" customWidth="1"/>
    <col min="5" max="5" width="7.42578125" customWidth="1"/>
    <col min="6" max="6" width="5.85546875" customWidth="1"/>
    <col min="7" max="7" width="6.5703125" customWidth="1"/>
    <col min="8" max="8" width="4.85546875" customWidth="1"/>
    <col min="9" max="9" width="5.42578125" customWidth="1"/>
    <col min="10" max="10" width="5" customWidth="1"/>
    <col min="11" max="11" width="5.28515625" customWidth="1"/>
    <col min="12" max="12" width="4.85546875" customWidth="1"/>
    <col min="13" max="13" width="6.28515625" customWidth="1"/>
    <col min="14" max="14" width="5.28515625" customWidth="1"/>
    <col min="15" max="15" width="5" customWidth="1"/>
    <col min="16" max="16" width="5.5703125" customWidth="1"/>
    <col min="17" max="17" width="6" customWidth="1"/>
    <col min="18" max="18" width="5.140625" customWidth="1"/>
    <col min="19" max="19" width="4.85546875" customWidth="1"/>
    <col min="20" max="20" width="4.7109375" customWidth="1"/>
    <col min="21" max="21" width="5.28515625" customWidth="1"/>
    <col min="22" max="22" width="4.710937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22" ht="22.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2" ht="21" customHeight="1">
      <c r="A2" s="294" t="s">
        <v>137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2" ht="18" customHeight="1">
      <c r="A3" s="295" t="s">
        <v>160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22" ht="15" customHeight="1">
      <c r="A4" s="2"/>
      <c r="B4" s="12"/>
      <c r="C4" s="101" t="s">
        <v>43</v>
      </c>
      <c r="D4" s="291" t="s">
        <v>139</v>
      </c>
      <c r="E4" s="292"/>
      <c r="F4" s="293"/>
      <c r="G4" s="95" t="s">
        <v>153</v>
      </c>
      <c r="H4" s="296" t="s">
        <v>44</v>
      </c>
      <c r="I4" s="297"/>
      <c r="J4" s="298"/>
      <c r="K4" s="102" t="s">
        <v>153</v>
      </c>
      <c r="L4" s="296" t="s">
        <v>140</v>
      </c>
      <c r="M4" s="297"/>
      <c r="N4" s="298"/>
      <c r="O4" s="103" t="s">
        <v>153</v>
      </c>
      <c r="P4" s="299" t="s">
        <v>141</v>
      </c>
      <c r="Q4" s="300"/>
      <c r="R4" s="301"/>
      <c r="S4" s="104" t="s">
        <v>153</v>
      </c>
      <c r="T4" s="291"/>
      <c r="U4" s="292"/>
      <c r="V4" s="293"/>
    </row>
    <row r="5" spans="1:22" ht="18.75" customHeight="1">
      <c r="A5" s="4" t="s">
        <v>9</v>
      </c>
      <c r="B5" s="13" t="s">
        <v>10</v>
      </c>
      <c r="C5" s="105" t="s">
        <v>74</v>
      </c>
      <c r="D5" s="106" t="s">
        <v>46</v>
      </c>
      <c r="E5" s="107" t="s">
        <v>47</v>
      </c>
      <c r="F5" s="106" t="s">
        <v>48</v>
      </c>
      <c r="G5" s="108" t="s">
        <v>154</v>
      </c>
      <c r="H5" s="106" t="s">
        <v>46</v>
      </c>
      <c r="I5" s="106" t="s">
        <v>47</v>
      </c>
      <c r="J5" s="106" t="s">
        <v>48</v>
      </c>
      <c r="K5" s="108" t="s">
        <v>154</v>
      </c>
      <c r="L5" s="109" t="s">
        <v>46</v>
      </c>
      <c r="M5" s="109" t="s">
        <v>47</v>
      </c>
      <c r="N5" s="109" t="s">
        <v>48</v>
      </c>
      <c r="O5" s="110" t="s">
        <v>154</v>
      </c>
      <c r="P5" s="111" t="s">
        <v>46</v>
      </c>
      <c r="Q5" s="111" t="s">
        <v>47</v>
      </c>
      <c r="R5" s="112" t="s">
        <v>48</v>
      </c>
      <c r="S5" s="113" t="s">
        <v>154</v>
      </c>
      <c r="T5" s="106" t="s">
        <v>46</v>
      </c>
      <c r="U5" s="107" t="s">
        <v>47</v>
      </c>
      <c r="V5" s="106" t="s">
        <v>48</v>
      </c>
    </row>
    <row r="6" spans="1:22" ht="15.7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138</v>
      </c>
      <c r="C7" s="248">
        <v>773</v>
      </c>
      <c r="D7" s="83">
        <f>H7+L7+P7+T7</f>
        <v>773</v>
      </c>
      <c r="E7" s="258">
        <f>I7+M7+Q7+U7</f>
        <v>1786</v>
      </c>
      <c r="F7" s="125">
        <f>E7/D7*10</f>
        <v>23.10478654592497</v>
      </c>
      <c r="G7" s="108">
        <v>773</v>
      </c>
      <c r="H7" s="108">
        <v>773</v>
      </c>
      <c r="I7" s="129">
        <v>1786</v>
      </c>
      <c r="J7" s="125">
        <f>I7/H7*10</f>
        <v>23.10478654592497</v>
      </c>
      <c r="K7" s="108"/>
      <c r="L7" s="108"/>
      <c r="M7" s="129"/>
      <c r="N7" s="125" t="e">
        <f>M7/L7*10</f>
        <v>#DIV/0!</v>
      </c>
      <c r="O7" s="79"/>
      <c r="P7" s="76"/>
      <c r="Q7" s="76"/>
      <c r="R7" s="125" t="e">
        <f>Q7/P7*10</f>
        <v>#DIV/0!</v>
      </c>
      <c r="S7" s="251"/>
      <c r="T7" s="126"/>
      <c r="U7" s="127"/>
      <c r="V7" s="125" t="e">
        <f>U7/T7*10</f>
        <v>#DIV/0!</v>
      </c>
    </row>
    <row r="8" spans="1:22">
      <c r="A8" s="7">
        <v>2</v>
      </c>
      <c r="B8" s="9" t="s">
        <v>142</v>
      </c>
      <c r="C8" s="248">
        <v>1009.6</v>
      </c>
      <c r="D8" s="83">
        <f>H8+L8+P8+T8</f>
        <v>1009.8000000000001</v>
      </c>
      <c r="E8" s="258">
        <f t="shared" ref="E8:E18" si="0">I8+M8+Q8+U8</f>
        <v>2336</v>
      </c>
      <c r="F8" s="125">
        <f t="shared" ref="F8:F18" si="1">E8/D8*10</f>
        <v>23.133293721529014</v>
      </c>
      <c r="G8" s="128">
        <v>623.6</v>
      </c>
      <c r="H8" s="128">
        <v>623.6</v>
      </c>
      <c r="I8" s="270">
        <v>1996</v>
      </c>
      <c r="J8" s="125">
        <f t="shared" ref="J8:J18" si="2">I8/H8*10</f>
        <v>32.007697241821674</v>
      </c>
      <c r="K8" s="128">
        <v>127</v>
      </c>
      <c r="L8" s="128">
        <v>127.2</v>
      </c>
      <c r="M8" s="249">
        <v>236</v>
      </c>
      <c r="N8" s="125">
        <f t="shared" ref="N8:N17" si="3">M8/L8*10</f>
        <v>18.553459119496857</v>
      </c>
      <c r="O8" s="83">
        <v>259</v>
      </c>
      <c r="P8" s="83">
        <v>259</v>
      </c>
      <c r="Q8" s="83">
        <v>104</v>
      </c>
      <c r="R8" s="125">
        <f t="shared" ref="R8:R18" si="4">Q8/P8*10</f>
        <v>4.0154440154440154</v>
      </c>
      <c r="S8" s="128"/>
      <c r="T8" s="130"/>
      <c r="U8" s="131"/>
      <c r="V8" s="125" t="e">
        <f t="shared" ref="V8:V18" si="5">U8/T8*10</f>
        <v>#DIV/0!</v>
      </c>
    </row>
    <row r="9" spans="1:22" ht="14.25" customHeight="1">
      <c r="A9" s="7">
        <v>3</v>
      </c>
      <c r="B9" s="9" t="s">
        <v>143</v>
      </c>
      <c r="C9" s="103">
        <v>875</v>
      </c>
      <c r="D9" s="83">
        <f>H9+L9+P9+T9</f>
        <v>875</v>
      </c>
      <c r="E9" s="258">
        <f t="shared" si="0"/>
        <v>1173</v>
      </c>
      <c r="F9" s="125">
        <f t="shared" si="1"/>
        <v>13.405714285714286</v>
      </c>
      <c r="G9" s="117">
        <v>791</v>
      </c>
      <c r="H9" s="128">
        <v>791</v>
      </c>
      <c r="I9" s="276">
        <v>1107</v>
      </c>
      <c r="J9" s="125">
        <f t="shared" si="2"/>
        <v>13.994943109987357</v>
      </c>
      <c r="K9" s="117">
        <v>84</v>
      </c>
      <c r="L9" s="128">
        <v>84</v>
      </c>
      <c r="M9" s="249">
        <v>66</v>
      </c>
      <c r="N9" s="125">
        <f t="shared" si="3"/>
        <v>7.8571428571428568</v>
      </c>
      <c r="O9" s="83"/>
      <c r="P9" s="77"/>
      <c r="Q9" s="136"/>
      <c r="R9" s="125" t="e">
        <f t="shared" si="4"/>
        <v>#DIV/0!</v>
      </c>
      <c r="S9" s="128"/>
      <c r="T9" s="128"/>
      <c r="U9" s="135"/>
      <c r="V9" s="125" t="e">
        <f t="shared" si="5"/>
        <v>#DIV/0!</v>
      </c>
    </row>
    <row r="10" spans="1:22">
      <c r="A10" s="7">
        <v>4</v>
      </c>
      <c r="B10" s="9" t="s">
        <v>144</v>
      </c>
      <c r="C10" s="137">
        <v>4071</v>
      </c>
      <c r="D10" s="83">
        <f t="shared" ref="D10:D18" si="6">H10+L10+P10+T10</f>
        <v>4071</v>
      </c>
      <c r="E10" s="258">
        <f t="shared" si="0"/>
        <v>4682</v>
      </c>
      <c r="F10" s="125">
        <f t="shared" si="1"/>
        <v>11.500859739621713</v>
      </c>
      <c r="G10" s="79">
        <v>4071</v>
      </c>
      <c r="H10" s="277">
        <v>4071</v>
      </c>
      <c r="I10" s="139">
        <v>4682</v>
      </c>
      <c r="J10" s="125">
        <f t="shared" si="2"/>
        <v>11.500859739621713</v>
      </c>
      <c r="K10" s="79"/>
      <c r="L10" s="79"/>
      <c r="M10" s="140"/>
      <c r="N10" s="125" t="e">
        <f t="shared" si="3"/>
        <v>#DIV/0!</v>
      </c>
      <c r="O10" s="83"/>
      <c r="P10" s="83"/>
      <c r="Q10" s="83"/>
      <c r="R10" s="125" t="e">
        <f t="shared" si="4"/>
        <v>#DIV/0!</v>
      </c>
      <c r="S10" s="117"/>
      <c r="T10" s="141"/>
      <c r="U10" s="142"/>
      <c r="V10" s="125" t="e">
        <f t="shared" si="5"/>
        <v>#DIV/0!</v>
      </c>
    </row>
    <row r="11" spans="1:22">
      <c r="A11" s="7">
        <v>5</v>
      </c>
      <c r="B11" s="9" t="s">
        <v>145</v>
      </c>
      <c r="C11" s="248">
        <v>871</v>
      </c>
      <c r="D11" s="83">
        <f t="shared" si="6"/>
        <v>871</v>
      </c>
      <c r="E11" s="258">
        <f t="shared" si="0"/>
        <v>935.3</v>
      </c>
      <c r="F11" s="125">
        <f t="shared" si="1"/>
        <v>10.738231917336394</v>
      </c>
      <c r="G11" s="143">
        <v>340</v>
      </c>
      <c r="H11" s="143">
        <v>340</v>
      </c>
      <c r="I11" s="129">
        <v>381</v>
      </c>
      <c r="J11" s="125">
        <f t="shared" si="2"/>
        <v>11.205882352941178</v>
      </c>
      <c r="K11" s="143">
        <v>386</v>
      </c>
      <c r="L11" s="143">
        <v>386</v>
      </c>
      <c r="M11" s="129">
        <v>463</v>
      </c>
      <c r="N11" s="125">
        <f t="shared" si="3"/>
        <v>11.994818652849741</v>
      </c>
      <c r="O11" s="83">
        <v>145</v>
      </c>
      <c r="P11" s="83">
        <v>145</v>
      </c>
      <c r="Q11" s="83">
        <v>91.3</v>
      </c>
      <c r="R11" s="125">
        <f t="shared" si="4"/>
        <v>6.296551724137931</v>
      </c>
      <c r="S11" s="104"/>
      <c r="T11" s="104"/>
      <c r="U11" s="144"/>
      <c r="V11" s="125" t="e">
        <f t="shared" si="5"/>
        <v>#DIV/0!</v>
      </c>
    </row>
    <row r="12" spans="1:22">
      <c r="A12" s="7">
        <v>6</v>
      </c>
      <c r="B12" s="9" t="s">
        <v>146</v>
      </c>
      <c r="C12" s="248">
        <v>1901</v>
      </c>
      <c r="D12" s="83">
        <f t="shared" si="6"/>
        <v>1901</v>
      </c>
      <c r="E12" s="258">
        <f t="shared" si="0"/>
        <v>3318</v>
      </c>
      <c r="F12" s="125">
        <f t="shared" si="1"/>
        <v>17.453971593897947</v>
      </c>
      <c r="G12" s="83">
        <v>1626</v>
      </c>
      <c r="H12" s="185">
        <v>1626</v>
      </c>
      <c r="I12" s="268">
        <v>2878</v>
      </c>
      <c r="J12" s="125">
        <f t="shared" si="2"/>
        <v>17.699876998769987</v>
      </c>
      <c r="K12" s="83"/>
      <c r="L12" s="83"/>
      <c r="M12" s="135"/>
      <c r="N12" s="125" t="e">
        <f t="shared" si="3"/>
        <v>#DIV/0!</v>
      </c>
      <c r="O12" s="83">
        <v>275</v>
      </c>
      <c r="P12" s="83">
        <v>275</v>
      </c>
      <c r="Q12" s="83">
        <v>440</v>
      </c>
      <c r="R12" s="125">
        <f t="shared" si="4"/>
        <v>16</v>
      </c>
      <c r="S12" s="128"/>
      <c r="T12" s="128"/>
      <c r="U12" s="135"/>
      <c r="V12" s="125" t="e">
        <f t="shared" si="5"/>
        <v>#DIV/0!</v>
      </c>
    </row>
    <row r="13" spans="1:22">
      <c r="A13" s="7">
        <v>7</v>
      </c>
      <c r="B13" s="9" t="s">
        <v>147</v>
      </c>
      <c r="C13" s="248">
        <v>1105</v>
      </c>
      <c r="D13" s="83">
        <f t="shared" si="6"/>
        <v>1105</v>
      </c>
      <c r="E13" s="258">
        <f t="shared" si="0"/>
        <v>1657</v>
      </c>
      <c r="F13" s="125">
        <f t="shared" si="1"/>
        <v>14.995475113122172</v>
      </c>
      <c r="G13" s="83">
        <v>920</v>
      </c>
      <c r="H13" s="83">
        <v>920</v>
      </c>
      <c r="I13" s="257">
        <v>1608</v>
      </c>
      <c r="J13" s="125">
        <f t="shared" si="2"/>
        <v>17.478260869565215</v>
      </c>
      <c r="K13" s="83">
        <v>115</v>
      </c>
      <c r="L13" s="83">
        <v>115</v>
      </c>
      <c r="M13" s="249">
        <v>35</v>
      </c>
      <c r="N13" s="125">
        <f t="shared" si="3"/>
        <v>3.0434782608695654</v>
      </c>
      <c r="O13" s="83">
        <v>70</v>
      </c>
      <c r="P13" s="83">
        <v>70</v>
      </c>
      <c r="Q13" s="83">
        <v>14</v>
      </c>
      <c r="R13" s="125">
        <f t="shared" si="4"/>
        <v>2</v>
      </c>
      <c r="S13" s="128"/>
      <c r="T13" s="130"/>
      <c r="U13" s="131"/>
      <c r="V13" s="125" t="e">
        <f t="shared" si="5"/>
        <v>#DIV/0!</v>
      </c>
    </row>
    <row r="14" spans="1:22">
      <c r="A14" s="7">
        <v>8</v>
      </c>
      <c r="B14" s="9" t="s">
        <v>148</v>
      </c>
      <c r="C14" s="248">
        <v>278</v>
      </c>
      <c r="D14" s="83">
        <f t="shared" si="6"/>
        <v>278</v>
      </c>
      <c r="E14" s="258">
        <f t="shared" si="0"/>
        <v>272</v>
      </c>
      <c r="F14" s="125">
        <f t="shared" si="1"/>
        <v>9.7841726618705032</v>
      </c>
      <c r="G14" s="79">
        <v>93</v>
      </c>
      <c r="H14" s="79">
        <v>93</v>
      </c>
      <c r="I14" s="140">
        <v>102</v>
      </c>
      <c r="J14" s="125">
        <f t="shared" si="2"/>
        <v>10.96774193548387</v>
      </c>
      <c r="K14" s="79">
        <v>41</v>
      </c>
      <c r="L14" s="79">
        <v>41</v>
      </c>
      <c r="M14" s="140">
        <v>41</v>
      </c>
      <c r="N14" s="125">
        <f t="shared" si="3"/>
        <v>10</v>
      </c>
      <c r="O14" s="83">
        <v>144</v>
      </c>
      <c r="P14" s="83">
        <v>144</v>
      </c>
      <c r="Q14" s="85">
        <v>129</v>
      </c>
      <c r="R14" s="125">
        <f t="shared" si="4"/>
        <v>8.9583333333333339</v>
      </c>
      <c r="S14" s="117"/>
      <c r="T14" s="147"/>
      <c r="U14" s="146"/>
      <c r="V14" s="125" t="e">
        <f t="shared" si="5"/>
        <v>#DIV/0!</v>
      </c>
    </row>
    <row r="15" spans="1:22">
      <c r="A15" s="7">
        <v>9</v>
      </c>
      <c r="B15" s="9" t="s">
        <v>149</v>
      </c>
      <c r="C15" s="248">
        <v>476</v>
      </c>
      <c r="D15" s="83">
        <f t="shared" si="6"/>
        <v>476</v>
      </c>
      <c r="E15" s="258">
        <f t="shared" si="0"/>
        <v>1029</v>
      </c>
      <c r="F15" s="125">
        <f t="shared" si="1"/>
        <v>21.617647058823529</v>
      </c>
      <c r="G15" s="143">
        <v>310</v>
      </c>
      <c r="H15" s="143">
        <v>310</v>
      </c>
      <c r="I15" s="129">
        <v>558</v>
      </c>
      <c r="J15" s="125">
        <f t="shared" si="2"/>
        <v>18</v>
      </c>
      <c r="K15" s="143">
        <v>66</v>
      </c>
      <c r="L15" s="143">
        <v>66</v>
      </c>
      <c r="M15" s="129">
        <v>251</v>
      </c>
      <c r="N15" s="125">
        <f t="shared" si="3"/>
        <v>38.030303030303031</v>
      </c>
      <c r="O15" s="83">
        <v>100</v>
      </c>
      <c r="P15" s="83">
        <v>100</v>
      </c>
      <c r="Q15" s="85">
        <v>220</v>
      </c>
      <c r="R15" s="125">
        <f t="shared" si="4"/>
        <v>22</v>
      </c>
      <c r="S15" s="128"/>
      <c r="T15" s="130"/>
      <c r="U15" s="131"/>
      <c r="V15" s="125" t="e">
        <f t="shared" si="5"/>
        <v>#DIV/0!</v>
      </c>
    </row>
    <row r="16" spans="1:22" ht="14.25" customHeight="1">
      <c r="A16" s="7">
        <v>10</v>
      </c>
      <c r="B16" s="9" t="s">
        <v>150</v>
      </c>
      <c r="C16" s="274">
        <v>901</v>
      </c>
      <c r="D16" s="83">
        <f t="shared" si="6"/>
        <v>901</v>
      </c>
      <c r="E16" s="258">
        <f t="shared" si="0"/>
        <v>1440</v>
      </c>
      <c r="F16" s="125">
        <f t="shared" si="1"/>
        <v>15.982241953385127</v>
      </c>
      <c r="G16" s="83">
        <v>557</v>
      </c>
      <c r="H16" s="83">
        <v>557</v>
      </c>
      <c r="I16" s="275">
        <v>1130</v>
      </c>
      <c r="J16" s="125">
        <f t="shared" si="2"/>
        <v>20.28725314183124</v>
      </c>
      <c r="K16" s="83">
        <v>344</v>
      </c>
      <c r="L16" s="83">
        <v>344</v>
      </c>
      <c r="M16" s="257">
        <v>310</v>
      </c>
      <c r="N16" s="125">
        <f t="shared" si="3"/>
        <v>9.0116279069767451</v>
      </c>
      <c r="O16" s="83"/>
      <c r="P16" s="83"/>
      <c r="Q16" s="83"/>
      <c r="R16" s="125" t="e">
        <f t="shared" si="4"/>
        <v>#DIV/0!</v>
      </c>
      <c r="S16" s="117"/>
      <c r="T16" s="117"/>
      <c r="U16" s="142"/>
      <c r="V16" s="125" t="e">
        <f t="shared" si="5"/>
        <v>#DIV/0!</v>
      </c>
    </row>
    <row r="17" spans="1:22">
      <c r="A17" s="7">
        <v>11</v>
      </c>
      <c r="B17" s="9" t="s">
        <v>151</v>
      </c>
      <c r="C17" s="248">
        <v>2165</v>
      </c>
      <c r="D17" s="83">
        <f t="shared" si="6"/>
        <v>2165</v>
      </c>
      <c r="E17" s="258">
        <f t="shared" si="0"/>
        <v>3686</v>
      </c>
      <c r="F17" s="125">
        <f t="shared" si="1"/>
        <v>17.02540415704388</v>
      </c>
      <c r="G17" s="143">
        <v>1351</v>
      </c>
      <c r="H17" s="74">
        <v>1351</v>
      </c>
      <c r="I17" s="127">
        <v>2648</v>
      </c>
      <c r="J17" s="125">
        <f t="shared" si="2"/>
        <v>19.600296076980015</v>
      </c>
      <c r="K17" s="143">
        <v>408</v>
      </c>
      <c r="L17" s="143">
        <v>408</v>
      </c>
      <c r="M17" s="129">
        <v>510</v>
      </c>
      <c r="N17" s="125">
        <f t="shared" si="3"/>
        <v>12.5</v>
      </c>
      <c r="O17" s="83">
        <v>406</v>
      </c>
      <c r="P17" s="83">
        <v>406</v>
      </c>
      <c r="Q17" s="83">
        <v>528</v>
      </c>
      <c r="R17" s="125">
        <f t="shared" si="4"/>
        <v>13.004926108374384</v>
      </c>
      <c r="S17" s="128"/>
      <c r="T17" s="128"/>
      <c r="U17" s="135"/>
      <c r="V17" s="125" t="e">
        <f t="shared" si="5"/>
        <v>#DIV/0!</v>
      </c>
    </row>
    <row r="18" spans="1:22" ht="14.25" customHeight="1">
      <c r="A18" s="7">
        <v>12</v>
      </c>
      <c r="B18" s="9" t="s">
        <v>156</v>
      </c>
      <c r="C18" s="248">
        <v>310</v>
      </c>
      <c r="D18" s="83">
        <f t="shared" si="6"/>
        <v>309.60000000000002</v>
      </c>
      <c r="E18" s="258">
        <f t="shared" si="0"/>
        <v>638</v>
      </c>
      <c r="F18" s="125">
        <f t="shared" si="1"/>
        <v>20.607235142118864</v>
      </c>
      <c r="G18" s="83">
        <v>216</v>
      </c>
      <c r="H18" s="83">
        <v>216</v>
      </c>
      <c r="I18" s="273">
        <v>518</v>
      </c>
      <c r="J18" s="125">
        <f t="shared" si="2"/>
        <v>23.981481481481485</v>
      </c>
      <c r="K18" s="83"/>
      <c r="L18" s="83"/>
      <c r="M18" s="249"/>
      <c r="N18" s="132"/>
      <c r="O18" s="83">
        <v>93.6</v>
      </c>
      <c r="P18" s="83">
        <v>93.6</v>
      </c>
      <c r="Q18" s="83">
        <v>120</v>
      </c>
      <c r="R18" s="125">
        <f t="shared" si="4"/>
        <v>12.820512820512821</v>
      </c>
      <c r="S18" s="128"/>
      <c r="T18" s="128"/>
      <c r="U18" s="135"/>
      <c r="V18" s="125" t="e">
        <f t="shared" si="5"/>
        <v>#DIV/0!</v>
      </c>
    </row>
    <row r="19" spans="1:22" ht="14.25" customHeight="1">
      <c r="A19" s="7">
        <v>13</v>
      </c>
      <c r="B19" s="16" t="s">
        <v>157</v>
      </c>
      <c r="C19" s="248">
        <v>753</v>
      </c>
      <c r="D19" s="185">
        <v>753</v>
      </c>
      <c r="E19" s="145">
        <v>1417</v>
      </c>
      <c r="F19" s="125">
        <v>18.8</v>
      </c>
      <c r="G19" s="143">
        <v>753</v>
      </c>
      <c r="H19" s="143">
        <v>753</v>
      </c>
      <c r="I19" s="174">
        <v>1417</v>
      </c>
      <c r="J19" s="117">
        <v>18.8</v>
      </c>
      <c r="K19" s="143"/>
      <c r="L19" s="143"/>
      <c r="M19" s="232"/>
      <c r="N19" s="132"/>
      <c r="O19" s="83"/>
      <c r="P19" s="83"/>
      <c r="Q19" s="83"/>
      <c r="R19" s="85"/>
      <c r="S19" s="117"/>
      <c r="T19" s="117"/>
      <c r="U19" s="142"/>
      <c r="V19" s="125"/>
    </row>
    <row r="20" spans="1:22" ht="14.25" customHeight="1">
      <c r="A20" s="7"/>
      <c r="B20" s="9"/>
      <c r="C20" s="248"/>
      <c r="D20" s="227"/>
      <c r="E20" s="165"/>
      <c r="F20" s="125"/>
      <c r="G20" s="83"/>
      <c r="H20" s="83"/>
      <c r="I20" s="233"/>
      <c r="J20" s="128"/>
      <c r="K20" s="83"/>
      <c r="L20" s="83"/>
      <c r="M20" s="233"/>
      <c r="N20" s="132"/>
      <c r="O20" s="77"/>
      <c r="P20" s="77"/>
      <c r="Q20" s="77"/>
      <c r="R20" s="85"/>
      <c r="S20" s="128"/>
      <c r="T20" s="128"/>
      <c r="U20" s="135"/>
      <c r="V20" s="128"/>
    </row>
    <row r="21" spans="1:22" ht="14.25" customHeight="1">
      <c r="A21" s="7"/>
      <c r="B21" s="9"/>
      <c r="C21" s="110"/>
      <c r="D21" s="228"/>
      <c r="E21" s="223"/>
      <c r="F21" s="125"/>
      <c r="G21" s="77"/>
      <c r="H21" s="77"/>
      <c r="I21" s="231"/>
      <c r="J21" s="132"/>
      <c r="K21" s="83"/>
      <c r="L21" s="83"/>
      <c r="M21" s="231"/>
      <c r="N21" s="132"/>
      <c r="O21" s="77"/>
      <c r="P21" s="77"/>
      <c r="Q21" s="151"/>
      <c r="R21" s="85"/>
      <c r="S21" s="117"/>
      <c r="T21" s="147"/>
      <c r="U21" s="146"/>
      <c r="V21" s="128"/>
    </row>
    <row r="22" spans="1:22" ht="14.25" customHeight="1">
      <c r="A22" s="7"/>
      <c r="B22" s="9"/>
      <c r="C22" s="248"/>
      <c r="D22" s="77"/>
      <c r="E22" s="165"/>
      <c r="F22" s="125"/>
      <c r="G22" s="77"/>
      <c r="H22" s="77"/>
      <c r="I22" s="234"/>
      <c r="J22" s="117"/>
      <c r="K22" s="83"/>
      <c r="L22" s="83"/>
      <c r="M22" s="237"/>
      <c r="N22" s="132"/>
      <c r="O22" s="77"/>
      <c r="P22" s="77"/>
      <c r="Q22" s="151"/>
      <c r="R22" s="85"/>
      <c r="S22" s="128"/>
      <c r="T22" s="130"/>
      <c r="U22" s="131"/>
      <c r="V22" s="128"/>
    </row>
    <row r="23" spans="1:22" ht="14.25" customHeight="1">
      <c r="A23" s="7"/>
      <c r="B23" s="9"/>
      <c r="C23" s="248"/>
      <c r="D23" s="227"/>
      <c r="E23" s="165"/>
      <c r="F23" s="125"/>
      <c r="G23" s="83"/>
      <c r="H23" s="83"/>
      <c r="I23" s="233"/>
      <c r="J23" s="117"/>
      <c r="K23" s="83"/>
      <c r="L23" s="83"/>
      <c r="M23" s="237"/>
      <c r="N23" s="132"/>
      <c r="O23" s="77"/>
      <c r="P23" s="77"/>
      <c r="Q23" s="151"/>
      <c r="R23" s="85"/>
      <c r="S23" s="128"/>
      <c r="T23" s="130"/>
      <c r="U23" s="131"/>
      <c r="V23" s="128"/>
    </row>
    <row r="24" spans="1:22" ht="14.25" customHeight="1">
      <c r="A24" s="7"/>
      <c r="B24" s="9"/>
      <c r="C24" s="248"/>
      <c r="D24" s="227"/>
      <c r="E24" s="165"/>
      <c r="F24" s="125"/>
      <c r="G24" s="77"/>
      <c r="H24" s="77"/>
      <c r="I24" s="234"/>
      <c r="J24" s="117"/>
      <c r="K24" s="83"/>
      <c r="L24" s="83"/>
      <c r="M24" s="237"/>
      <c r="N24" s="132"/>
      <c r="O24" s="83"/>
      <c r="P24" s="83"/>
      <c r="Q24" s="226"/>
      <c r="R24" s="85"/>
      <c r="S24" s="128"/>
      <c r="T24" s="130"/>
      <c r="U24" s="131"/>
      <c r="V24" s="128"/>
    </row>
    <row r="25" spans="1:22" ht="14.25" customHeight="1">
      <c r="A25" s="7"/>
      <c r="B25" s="9"/>
      <c r="C25" s="248"/>
      <c r="D25" s="227"/>
      <c r="E25" s="165"/>
      <c r="F25" s="125"/>
      <c r="G25" s="83"/>
      <c r="H25" s="83"/>
      <c r="I25" s="233"/>
      <c r="J25" s="117"/>
      <c r="K25" s="83"/>
      <c r="L25" s="83"/>
      <c r="M25" s="237"/>
      <c r="N25" s="132"/>
      <c r="O25" s="83"/>
      <c r="P25" s="83"/>
      <c r="Q25" s="226"/>
      <c r="R25" s="85"/>
      <c r="S25" s="128"/>
      <c r="T25" s="130"/>
      <c r="U25" s="131"/>
      <c r="V25" s="128"/>
    </row>
    <row r="26" spans="1:22" ht="15" customHeight="1">
      <c r="A26" s="7"/>
      <c r="B26" s="9"/>
      <c r="C26" s="248"/>
      <c r="D26" s="229"/>
      <c r="E26" s="153"/>
      <c r="F26" s="125"/>
      <c r="G26" s="83"/>
      <c r="H26" s="77"/>
      <c r="I26" s="234"/>
      <c r="J26" s="128"/>
      <c r="K26" s="83"/>
      <c r="L26" s="77"/>
      <c r="M26" s="234"/>
      <c r="N26" s="132"/>
      <c r="O26" s="77"/>
      <c r="P26" s="77"/>
      <c r="Q26" s="151"/>
      <c r="R26" s="85"/>
      <c r="S26" s="128"/>
      <c r="T26" s="130"/>
      <c r="U26" s="154"/>
      <c r="V26" s="155"/>
    </row>
    <row r="27" spans="1:22" ht="15" customHeight="1">
      <c r="A27" s="7"/>
      <c r="B27" s="10"/>
      <c r="C27" s="156"/>
      <c r="D27" s="230"/>
      <c r="E27" s="230"/>
      <c r="F27" s="125"/>
      <c r="G27" s="77"/>
      <c r="H27" s="163"/>
      <c r="I27" s="235"/>
      <c r="J27" s="132"/>
      <c r="K27" s="77"/>
      <c r="L27" s="158"/>
      <c r="M27" s="225"/>
      <c r="N27" s="132"/>
      <c r="O27" s="159"/>
      <c r="P27" s="159"/>
      <c r="Q27" s="164"/>
      <c r="R27" s="136"/>
      <c r="S27" s="128"/>
      <c r="T27" s="152"/>
      <c r="U27" s="125"/>
      <c r="V27" s="132"/>
    </row>
    <row r="28" spans="1:22">
      <c r="A28" s="7"/>
      <c r="B28" s="9"/>
      <c r="C28" s="250"/>
      <c r="D28" s="227"/>
      <c r="E28" s="162"/>
      <c r="F28" s="155"/>
      <c r="G28" s="77"/>
      <c r="H28" s="77"/>
      <c r="I28" s="236"/>
      <c r="J28" s="149"/>
      <c r="K28" s="163"/>
      <c r="L28" s="77"/>
      <c r="M28" s="236"/>
      <c r="N28" s="149"/>
      <c r="O28" s="163"/>
      <c r="P28" s="77"/>
      <c r="Q28" s="164"/>
      <c r="R28" s="136"/>
      <c r="S28" s="130"/>
      <c r="T28" s="130"/>
      <c r="U28" s="154"/>
      <c r="V28" s="155"/>
    </row>
    <row r="29" spans="1:22">
      <c r="A29" s="7"/>
      <c r="B29" s="9"/>
      <c r="C29" s="250"/>
      <c r="D29" s="227"/>
      <c r="E29" s="165"/>
      <c r="F29" s="155"/>
      <c r="G29" s="83"/>
      <c r="H29" s="83"/>
      <c r="I29" s="231"/>
      <c r="J29" s="117"/>
      <c r="K29" s="77"/>
      <c r="L29" s="77"/>
      <c r="M29" s="236"/>
      <c r="N29" s="149"/>
      <c r="O29" s="163"/>
      <c r="P29" s="77"/>
      <c r="Q29" s="151"/>
      <c r="R29" s="136"/>
      <c r="S29" s="130"/>
      <c r="T29" s="130"/>
      <c r="U29" s="166"/>
      <c r="V29" s="155"/>
    </row>
    <row r="30" spans="1:22">
      <c r="A30" s="7"/>
      <c r="B30" s="10" t="s">
        <v>152</v>
      </c>
      <c r="C30" s="238">
        <f>SUM(C7:C29)</f>
        <v>15488.6</v>
      </c>
      <c r="D30" s="239">
        <f>SUM(D7:D29)</f>
        <v>15488.4</v>
      </c>
      <c r="E30" s="239">
        <f>SUM(E7:E29)</f>
        <v>24369.3</v>
      </c>
      <c r="F30" s="125">
        <f t="shared" ref="F30" si="7">E30/D30*10</f>
        <v>15.733904083055705</v>
      </c>
      <c r="G30" s="240">
        <f>SUM(G7:G29)</f>
        <v>12424.6</v>
      </c>
      <c r="H30" s="241">
        <f>SUM(H7:H29)</f>
        <v>12424.6</v>
      </c>
      <c r="I30" s="225">
        <f>SUM(I7:I29)</f>
        <v>20811</v>
      </c>
      <c r="J30" s="125">
        <f t="shared" ref="J30" si="8">I30/H30*10</f>
        <v>16.749835004748643</v>
      </c>
      <c r="K30" s="240">
        <f>SUM(K7:K29)</f>
        <v>1571</v>
      </c>
      <c r="L30" s="241">
        <f>SUM(L7:L29)</f>
        <v>1571.2</v>
      </c>
      <c r="M30" s="225">
        <f>SUM(M7:M29)</f>
        <v>1912</v>
      </c>
      <c r="N30" s="125">
        <f t="shared" ref="N30" si="9">M30/L30*10</f>
        <v>12.169042769857434</v>
      </c>
      <c r="O30" s="242">
        <f>SUM(O7:O29)</f>
        <v>1492.6</v>
      </c>
      <c r="P30" s="243">
        <f>SUM(P7:P29)</f>
        <v>1492.6</v>
      </c>
      <c r="Q30" s="244">
        <f>SUM(Q7:Q29)</f>
        <v>1646.3</v>
      </c>
      <c r="R30" s="125">
        <f t="shared" ref="R30" si="10">Q30/P30*10</f>
        <v>11.029746750636473</v>
      </c>
      <c r="S30" s="225"/>
      <c r="T30" s="225"/>
      <c r="U30" s="225"/>
      <c r="V30" s="125" t="e">
        <f t="shared" ref="V30" si="11">U30/T30*10</f>
        <v>#DIV/0!</v>
      </c>
    </row>
    <row r="31" spans="1:22">
      <c r="A31" s="7"/>
      <c r="B31" s="10"/>
      <c r="C31" s="169"/>
      <c r="D31" s="81"/>
      <c r="E31" s="170"/>
      <c r="F31" s="155"/>
      <c r="G31" s="91"/>
      <c r="H31" s="76"/>
      <c r="I31" s="171"/>
      <c r="J31" s="149"/>
      <c r="K31" s="91"/>
      <c r="L31" s="91"/>
      <c r="M31" s="172"/>
      <c r="N31" s="149"/>
      <c r="O31" s="163"/>
      <c r="P31" s="77"/>
      <c r="Q31" s="164"/>
      <c r="R31" s="85"/>
      <c r="S31" s="173"/>
      <c r="T31" s="149"/>
      <c r="U31" s="221"/>
      <c r="V31" s="155"/>
    </row>
    <row r="32" spans="1:22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0" zoomScaleNormal="100" workbookViewId="0">
      <selection activeCell="D18" sqref="D18:N18"/>
    </sheetView>
  </sheetViews>
  <sheetFormatPr defaultRowHeight="15"/>
  <cols>
    <col min="1" max="1" width="4.7109375" customWidth="1"/>
    <col min="2" max="2" width="24.140625" customWidth="1"/>
    <col min="12" max="12" width="7.85546875" customWidth="1"/>
    <col min="13" max="13" width="9.140625" hidden="1" customWidth="1"/>
  </cols>
  <sheetData>
    <row r="1" spans="1:14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>
      <c r="A2" s="304" t="s">
        <v>117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>
      <c r="A3" s="305" t="s">
        <v>161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15.75">
      <c r="A4" s="2">
        <v>20</v>
      </c>
      <c r="B4" s="3"/>
      <c r="C4" s="246" t="s">
        <v>1</v>
      </c>
      <c r="D4" s="246" t="s">
        <v>2</v>
      </c>
      <c r="E4" s="306" t="s">
        <v>3</v>
      </c>
      <c r="F4" s="307"/>
      <c r="G4" s="71" t="s">
        <v>4</v>
      </c>
      <c r="H4" s="306" t="s">
        <v>5</v>
      </c>
      <c r="I4" s="307"/>
      <c r="J4" s="247" t="s">
        <v>106</v>
      </c>
      <c r="K4" s="71" t="s">
        <v>6</v>
      </c>
      <c r="L4" s="246" t="s">
        <v>7</v>
      </c>
      <c r="M4" s="72"/>
      <c r="N4" s="71" t="s">
        <v>8</v>
      </c>
    </row>
    <row r="5" spans="1:14">
      <c r="A5" s="4" t="s">
        <v>9</v>
      </c>
      <c r="B5" s="4" t="s">
        <v>10</v>
      </c>
      <c r="C5" s="73" t="s">
        <v>11</v>
      </c>
      <c r="D5" s="73" t="s">
        <v>12</v>
      </c>
      <c r="E5" s="302" t="s">
        <v>12</v>
      </c>
      <c r="F5" s="303"/>
      <c r="G5" s="74" t="s">
        <v>13</v>
      </c>
      <c r="H5" s="302" t="s">
        <v>14</v>
      </c>
      <c r="I5" s="303"/>
      <c r="J5" s="94" t="s">
        <v>21</v>
      </c>
      <c r="K5" s="74" t="s">
        <v>15</v>
      </c>
      <c r="L5" s="73" t="s">
        <v>16</v>
      </c>
      <c r="M5" s="75"/>
      <c r="N5" s="74" t="s">
        <v>17</v>
      </c>
    </row>
    <row r="6" spans="1:14">
      <c r="A6" s="5" t="s">
        <v>18</v>
      </c>
      <c r="B6" s="6"/>
      <c r="C6" s="245" t="s">
        <v>19</v>
      </c>
      <c r="D6" s="245"/>
      <c r="E6" s="76" t="s">
        <v>20</v>
      </c>
      <c r="F6" s="76" t="s">
        <v>21</v>
      </c>
      <c r="G6" s="76" t="s">
        <v>22</v>
      </c>
      <c r="H6" s="77" t="s">
        <v>20</v>
      </c>
      <c r="I6" s="77" t="s">
        <v>21</v>
      </c>
      <c r="J6" s="76" t="s">
        <v>15</v>
      </c>
      <c r="K6" s="76"/>
      <c r="L6" s="245"/>
      <c r="M6" s="78"/>
      <c r="N6" s="76" t="s">
        <v>23</v>
      </c>
    </row>
    <row r="7" spans="1:14">
      <c r="A7" s="7">
        <v>1</v>
      </c>
      <c r="B7" s="15" t="s">
        <v>51</v>
      </c>
      <c r="C7" s="79">
        <f>уборка1!C7+уборка1!G7+уборка1!O7+уборка1!S7+уборка2!C7+уборка2!G7+уборка2!K7+уборка2!O7+уборка2!S7+уборка2!Y7+уборка2!AC7</f>
        <v>1207</v>
      </c>
      <c r="D7" s="79">
        <f>E7</f>
        <v>1207</v>
      </c>
      <c r="E7" s="83">
        <f>уборка1!D7+уборка1!H7+уборка1!P7+уборка1!T7+уборка2!D7+уборка2!H7+уборка2!L7+уборка2!P7+уборка2!T7+уборка2!Z7+уборка2!AD7</f>
        <v>1207</v>
      </c>
      <c r="F7" s="259"/>
      <c r="G7" s="80">
        <f t="shared" ref="G7:G31" si="0">E7/C7*100</f>
        <v>100</v>
      </c>
      <c r="H7" s="80">
        <f>уборка1!E7+уборка1!I7+уборка1!Q7+уборка1!U7+уборка2!E7+уборка2!I7+уборка2!M7+уборка2!Q7+уборка2!U7+уборка2!AA7+уборка2!AE7</f>
        <v>349</v>
      </c>
      <c r="I7" s="80"/>
      <c r="J7" s="80"/>
      <c r="K7" s="252">
        <f>H7/E7*10</f>
        <v>2.8914664457332231</v>
      </c>
      <c r="L7" s="84"/>
      <c r="M7" s="82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9">
        <f>уборка1!C8+уборка1!G8+уборка1!O8+уборка1!S8+уборка2!C8+уборка2!G8+уборка2!K8+уборка2!O8+уборка2!S8+уборка2!Y8+уборка2!AC8</f>
        <v>4100</v>
      </c>
      <c r="D8" s="79">
        <f t="shared" ref="D8:D31" si="2">E8</f>
        <v>4100</v>
      </c>
      <c r="E8" s="83">
        <f>уборка1!D8+уборка1!H8+уборка1!P8+уборка1!T8+уборка2!D8+уборка2!H8+уборка2!L8+уборка2!P8+уборка2!T8+уборка2!Z8+уборка2!AD8</f>
        <v>4100</v>
      </c>
      <c r="F8" s="80"/>
      <c r="G8" s="80">
        <f t="shared" si="0"/>
        <v>100</v>
      </c>
      <c r="H8" s="80">
        <f>уборка1!E8+уборка1!I8+уборка1!Q8+уборка1!U8+уборка2!E8+уборка2!I8+уборка2!M8+уборка2!Q8+уборка2!U8+уборка2!AA8+уборка2!AE8</f>
        <v>5683</v>
      </c>
      <c r="I8" s="80"/>
      <c r="J8" s="80" t="e">
        <f t="shared" ref="J8:J31" si="3">I8/F8*10</f>
        <v>#DIV/0!</v>
      </c>
      <c r="K8" s="252">
        <f t="shared" ref="K8:K31" si="4">H8/E8*10</f>
        <v>13.860975609756096</v>
      </c>
      <c r="L8" s="84"/>
      <c r="M8" s="93"/>
      <c r="N8" s="80" t="e">
        <f t="shared" si="1"/>
        <v>#DIV/0!</v>
      </c>
    </row>
    <row r="9" spans="1:14">
      <c r="A9" s="7">
        <v>3</v>
      </c>
      <c r="B9" s="9" t="s">
        <v>53</v>
      </c>
      <c r="C9" s="79">
        <f>уборка1!C9+уборка1!G9+уборка1!O9+уборка1!S9+уборка2!C9+уборка2!G9+уборка2!K9+уборка2!O9+уборка2!S9+уборка2!Y9+уборка2!AC9</f>
        <v>2380</v>
      </c>
      <c r="D9" s="79">
        <f t="shared" si="2"/>
        <v>2380</v>
      </c>
      <c r="E9" s="83">
        <f>уборка1!D9+уборка1!H9+уборка1!P9+уборка1!T9+уборка2!D9+уборка2!H9+уборка2!L9+уборка2!P9+уборка2!T9+уборка2!Z9+уборка2!AD9</f>
        <v>2380</v>
      </c>
      <c r="F9" s="85"/>
      <c r="G9" s="80">
        <f t="shared" si="0"/>
        <v>100</v>
      </c>
      <c r="H9" s="80">
        <f>уборка1!E9+уборка1!I9+уборка1!Q9+уборка1!U9+уборка2!E9+уборка2!I9+уборка2!M9+уборка2!Q9+уборка2!U9+уборка2!AA9+уборка2!AE9</f>
        <v>2700</v>
      </c>
      <c r="I9" s="80"/>
      <c r="J9" s="80" t="e">
        <f t="shared" si="3"/>
        <v>#DIV/0!</v>
      </c>
      <c r="K9" s="252">
        <f t="shared" si="4"/>
        <v>11.344537815126049</v>
      </c>
      <c r="L9" s="84"/>
      <c r="M9" s="262"/>
      <c r="N9" s="80" t="e">
        <f t="shared" si="1"/>
        <v>#DIV/0!</v>
      </c>
    </row>
    <row r="10" spans="1:14">
      <c r="A10" s="7">
        <v>4</v>
      </c>
      <c r="B10" s="9" t="s">
        <v>25</v>
      </c>
      <c r="C10" s="79">
        <f>уборка1!C10+уборка1!G10+уборка1!O10+уборка1!S10+уборка2!C10+уборка2!G10+уборка2!K10+уборка2!O10+уборка2!S10+уборка2!Y10+уборка2!AC10</f>
        <v>1889</v>
      </c>
      <c r="D10" s="79">
        <f t="shared" si="2"/>
        <v>1889</v>
      </c>
      <c r="E10" s="83">
        <f>уборка1!D10+уборка1!H10+уборка1!P10+уборка1!T10+уборка2!D10+уборка2!H10+уборка2!L10+уборка2!P10+уборка2!T10+уборка2!Z10+уборка2!AD10</f>
        <v>1889</v>
      </c>
      <c r="F10" s="80"/>
      <c r="G10" s="80">
        <f t="shared" si="0"/>
        <v>100</v>
      </c>
      <c r="H10" s="80">
        <f>уборка1!E10+уборка1!I10+уборка1!Q10+уборка1!U10+уборка2!E10+уборка2!I10+уборка2!M10+уборка2!Q10+уборка2!U10+уборка2!AA10+уборка2!AE10</f>
        <v>3641</v>
      </c>
      <c r="I10" s="80"/>
      <c r="J10" s="80" t="e">
        <f t="shared" si="3"/>
        <v>#DIV/0!</v>
      </c>
      <c r="K10" s="252">
        <f t="shared" si="4"/>
        <v>19.27474854420328</v>
      </c>
      <c r="L10" s="84"/>
      <c r="M10" s="284"/>
      <c r="N10" s="80" t="e">
        <f t="shared" si="1"/>
        <v>#DIV/0!</v>
      </c>
    </row>
    <row r="11" spans="1:14">
      <c r="A11" s="7">
        <v>5</v>
      </c>
      <c r="B11" s="9" t="s">
        <v>54</v>
      </c>
      <c r="C11" s="79">
        <f>уборка1!C11+уборка1!G11+уборка1!O11+уборка1!S11+уборка2!C11+уборка2!G11+уборка2!K11+уборка2!O11+уборка2!S11+уборка2!Y11+уборка2!AC11</f>
        <v>3347</v>
      </c>
      <c r="D11" s="79">
        <f t="shared" si="2"/>
        <v>3347</v>
      </c>
      <c r="E11" s="83">
        <f>уборка1!D11+уборка1!H11+уборка1!P11+уборка1!T11+уборка2!D11+уборка2!H11+уборка2!L11+уборка2!P11+уборка2!T11+уборка2!Z11+уборка2!AD11</f>
        <v>3347</v>
      </c>
      <c r="F11" s="80"/>
      <c r="G11" s="80">
        <f t="shared" si="0"/>
        <v>100</v>
      </c>
      <c r="H11" s="80">
        <f>уборка1!E11+уборка1!I11+уборка1!Q11+уборка1!U11+уборка2!E11+уборка2!I11+уборка2!M11+уборка2!Q11+уборка2!U11+уборка2!AA11+уборка2!AE11</f>
        <v>3510.5</v>
      </c>
      <c r="I11" s="80"/>
      <c r="J11" s="80" t="e">
        <f t="shared" si="3"/>
        <v>#DIV/0!</v>
      </c>
      <c r="K11" s="252">
        <f t="shared" si="4"/>
        <v>10.488497161637287</v>
      </c>
      <c r="L11" s="84"/>
      <c r="M11" s="82"/>
      <c r="N11" s="80" t="e">
        <f t="shared" si="1"/>
        <v>#DIV/0!</v>
      </c>
    </row>
    <row r="12" spans="1:14">
      <c r="A12" s="7">
        <v>6</v>
      </c>
      <c r="B12" s="9" t="s">
        <v>26</v>
      </c>
      <c r="C12" s="79">
        <f>уборка1!C12+уборка1!G12+уборка1!O12+уборка1!S12+уборка2!C12+уборка2!G12+уборка2!K12+уборка2!O12+уборка2!S12+уборка2!Y12+уборка2!AC12</f>
        <v>22826</v>
      </c>
      <c r="D12" s="76">
        <f t="shared" si="2"/>
        <v>22595</v>
      </c>
      <c r="E12" s="77">
        <f>уборка1!D12+уборка1!H12+уборка1!P12+уборка1!T12+уборка2!D12+уборка2!H12+уборка2!L12+уборка2!P12+уборка2!T12+уборка2!Z12+уборка2!AD12</f>
        <v>22595</v>
      </c>
      <c r="F12" s="136"/>
      <c r="G12" s="81">
        <f t="shared" si="0"/>
        <v>98.987996144747214</v>
      </c>
      <c r="H12" s="81">
        <f>уборка1!E12+уборка1!I12+уборка1!Q12+уборка1!U12+уборка2!E12+уборка2!I12+уборка2!M12+уборка2!Q12+уборка2!U12+уборка2!AA12+уборка2!AE12</f>
        <v>52860</v>
      </c>
      <c r="I12" s="81"/>
      <c r="J12" s="81" t="e">
        <f t="shared" si="3"/>
        <v>#DIV/0!</v>
      </c>
      <c r="K12" s="86">
        <f t="shared" si="4"/>
        <v>23.394556317769421</v>
      </c>
      <c r="L12" s="87"/>
      <c r="M12" s="82"/>
      <c r="N12" s="81" t="e">
        <f t="shared" si="1"/>
        <v>#DIV/0!</v>
      </c>
    </row>
    <row r="13" spans="1:14">
      <c r="A13" s="7">
        <v>7</v>
      </c>
      <c r="B13" s="9" t="s">
        <v>27</v>
      </c>
      <c r="C13" s="79">
        <f>уборка1!C13+уборка1!G13+уборка1!O13+уборка1!S13+уборка2!C13+уборка2!G13+уборка2!K13+уборка2!O13+уборка2!S13+уборка2!Y13+уборка2!AC13</f>
        <v>553</v>
      </c>
      <c r="D13" s="79">
        <f t="shared" si="2"/>
        <v>553</v>
      </c>
      <c r="E13" s="83">
        <f>уборка1!D13+уборка1!H13+уборка1!P13+уборка1!T13+уборка2!D13+уборка2!H13+уборка2!L13+уборка2!P13+уборка2!T13+уборка2!Z13+уборка2!AD13</f>
        <v>553</v>
      </c>
      <c r="F13" s="80"/>
      <c r="G13" s="80">
        <f t="shared" si="0"/>
        <v>100</v>
      </c>
      <c r="H13" s="80">
        <f>уборка1!E13+уборка1!I13+уборка1!Q13+уборка1!U13+уборка2!E13+уборка2!I13+уборка2!M13+уборка2!Q13+уборка2!U13+уборка2!AA13+уборка2!AE13</f>
        <v>772</v>
      </c>
      <c r="I13" s="80"/>
      <c r="J13" s="80" t="e">
        <f t="shared" si="3"/>
        <v>#DIV/0!</v>
      </c>
      <c r="K13" s="252">
        <f t="shared" si="4"/>
        <v>13.960216998191681</v>
      </c>
      <c r="L13" s="84"/>
      <c r="M13" s="82"/>
      <c r="N13" s="80" t="e">
        <f t="shared" si="1"/>
        <v>#DIV/0!</v>
      </c>
    </row>
    <row r="14" spans="1:14">
      <c r="A14" s="7">
        <v>8</v>
      </c>
      <c r="B14" s="9" t="s">
        <v>28</v>
      </c>
      <c r="C14" s="79">
        <f>уборка1!C14+уборка1!G14+уборка1!O14+уборка1!S14+уборка2!C14+уборка2!G14+уборка2!K14+уборка2!O14+уборка2!S14+уборка2!Y14+уборка2!AC14</f>
        <v>3835</v>
      </c>
      <c r="D14" s="79">
        <f t="shared" si="2"/>
        <v>3835</v>
      </c>
      <c r="E14" s="83">
        <f>уборка1!D14+уборка1!H14+уборка1!P14+уборка1!T14+уборка2!D14+уборка2!H14+уборка2!L14+уборка2!P14+уборка2!T14+уборка2!Z14+уборка2!AD14</f>
        <v>3835</v>
      </c>
      <c r="F14" s="80"/>
      <c r="G14" s="80">
        <f t="shared" si="0"/>
        <v>100</v>
      </c>
      <c r="H14" s="80">
        <f>уборка1!E14+уборка1!I14+уборка1!Q14+уборка1!U14+уборка2!E14+уборка2!I14+уборка2!M14+уборка2!Q14+уборка2!U14+уборка2!AA14+уборка2!AE14</f>
        <v>8089</v>
      </c>
      <c r="I14" s="80"/>
      <c r="J14" s="80" t="e">
        <f t="shared" si="3"/>
        <v>#DIV/0!</v>
      </c>
      <c r="K14" s="252">
        <f t="shared" si="4"/>
        <v>21.092568448500653</v>
      </c>
      <c r="L14" s="84"/>
      <c r="M14" s="82"/>
      <c r="N14" s="80" t="e">
        <f t="shared" si="1"/>
        <v>#DIV/0!</v>
      </c>
    </row>
    <row r="15" spans="1:14">
      <c r="A15" s="7">
        <v>9</v>
      </c>
      <c r="B15" s="9" t="s">
        <v>29</v>
      </c>
      <c r="C15" s="79">
        <f>уборка1!C15+уборка1!G15+уборка1!O15+уборка1!S15+уборка2!C15+уборка2!G15+уборка2!K15+уборка2!O15+уборка2!S15+уборка2!Y15+уборка2!AC15</f>
        <v>4217</v>
      </c>
      <c r="D15" s="79">
        <f t="shared" si="2"/>
        <v>4217</v>
      </c>
      <c r="E15" s="83">
        <f>уборка1!D15+уборка1!H15+уборка1!P15+уборка1!T15+уборка2!D15+уборка2!H15+уборка2!L15+уборка2!P15+уборка2!T15+уборка2!Z15+уборка2!AD15</f>
        <v>4217</v>
      </c>
      <c r="F15" s="80"/>
      <c r="G15" s="80">
        <f t="shared" si="0"/>
        <v>100</v>
      </c>
      <c r="H15" s="80">
        <f>уборка1!E15+уборка1!I15+уборка1!Q15+уборка1!U15+уборка2!E15+уборка2!I15+уборка2!M15+уборка2!Q15+уборка2!U15+уборка2!AA15+уборка2!AE15</f>
        <v>7360</v>
      </c>
      <c r="I15" s="80"/>
      <c r="J15" s="80" t="e">
        <f t="shared" si="3"/>
        <v>#DIV/0!</v>
      </c>
      <c r="K15" s="252">
        <f t="shared" si="4"/>
        <v>17.453165757647618</v>
      </c>
      <c r="L15" s="84"/>
      <c r="M15" s="82"/>
      <c r="N15" s="80" t="e">
        <f t="shared" si="1"/>
        <v>#DIV/0!</v>
      </c>
    </row>
    <row r="16" spans="1:14">
      <c r="A16" s="7">
        <v>10</v>
      </c>
      <c r="B16" s="9" t="s">
        <v>30</v>
      </c>
      <c r="C16" s="79">
        <f>уборка1!C16+уборка1!G16+уборка1!O16+уборка1!S16+уборка2!C16+уборка2!G16+уборка2!K16+уборка2!O16+уборка2!S16+уборка2!Y16+уборка2!AC16</f>
        <v>7272</v>
      </c>
      <c r="D16" s="79">
        <f t="shared" si="2"/>
        <v>7272</v>
      </c>
      <c r="E16" s="83">
        <f>уборка1!D16+уборка1!H16+уборка1!P16+уборка1!T16+уборка2!D16+уборка2!H16+уборка2!L16+уборка2!P16+уборка2!T16+уборка2!Z16+уборка2!AD16</f>
        <v>7272</v>
      </c>
      <c r="F16" s="83"/>
      <c r="G16" s="80">
        <f t="shared" si="0"/>
        <v>100</v>
      </c>
      <c r="H16" s="80">
        <f>уборка1!E16+уборка1!I16+уборка1!Q16+уборка1!U16+уборка2!E16+уборка2!I16+уборка2!M16+уборка2!Q16+уборка2!U16+уборка2!AA16+уборка2!AE16</f>
        <v>16511</v>
      </c>
      <c r="I16" s="80"/>
      <c r="J16" s="80" t="e">
        <f t="shared" si="3"/>
        <v>#DIV/0!</v>
      </c>
      <c r="K16" s="252">
        <f t="shared" si="4"/>
        <v>22.704895489548953</v>
      </c>
      <c r="L16" s="84"/>
      <c r="M16" s="82"/>
      <c r="N16" s="80" t="e">
        <f t="shared" si="1"/>
        <v>#DIV/0!</v>
      </c>
    </row>
    <row r="17" spans="1:14">
      <c r="A17" s="7">
        <v>11</v>
      </c>
      <c r="B17" s="9" t="s">
        <v>31</v>
      </c>
      <c r="C17" s="79">
        <f>уборка1!C17+уборка1!G17+уборка1!O17+уборка1!S17+уборка2!C17+уборка2!G17+уборка2!K17+уборка2!O17+уборка2!S17+уборка2!Y17+уборка2!AC17</f>
        <v>1886</v>
      </c>
      <c r="D17" s="79">
        <f t="shared" si="2"/>
        <v>1886</v>
      </c>
      <c r="E17" s="83">
        <f>уборка1!D17+уборка1!H17+уборка1!P17+уборка1!T17+уборка2!D17+уборка2!H17+уборка2!L17+уборка2!P17+уборка2!T17+уборка2!Z17+уборка2!AD17</f>
        <v>1886</v>
      </c>
      <c r="F17" s="253"/>
      <c r="G17" s="80">
        <f t="shared" si="0"/>
        <v>100</v>
      </c>
      <c r="H17" s="80">
        <f>уборка1!E17+уборка1!I17+уборка1!Q17+уборка1!U17+уборка2!E17+уборка2!I17+уборка2!M17+уборка2!Q17+уборка2!U17+уборка2!AA17+уборка2!AE17</f>
        <v>3237</v>
      </c>
      <c r="I17" s="80"/>
      <c r="J17" s="80" t="e">
        <f t="shared" si="3"/>
        <v>#DIV/0!</v>
      </c>
      <c r="K17" s="252">
        <f t="shared" si="4"/>
        <v>17.163308589607635</v>
      </c>
      <c r="L17" s="84"/>
      <c r="M17" s="82"/>
      <c r="N17" s="80" t="e">
        <f t="shared" si="1"/>
        <v>#DIV/0!</v>
      </c>
    </row>
    <row r="18" spans="1:14">
      <c r="A18" s="7">
        <v>12</v>
      </c>
      <c r="B18" s="9" t="s">
        <v>32</v>
      </c>
      <c r="C18" s="79">
        <f>уборка1!C18+уборка1!G18+уборка1!O18+уборка1!S18+уборка2!C18+уборка2!G18+уборка2!K18+уборка2!O18+уборка2!S18+уборка2!Y18+уборка2!AC18</f>
        <v>3895</v>
      </c>
      <c r="D18" s="79">
        <f t="shared" si="2"/>
        <v>3895</v>
      </c>
      <c r="E18" s="83">
        <f>уборка1!D18+уборка1!H18+уборка1!P18+уборка1!T18+уборка2!D18+уборка2!H18+уборка2!L18+уборка2!P18+уборка2!T18+уборка2!Z18+уборка2!AD18</f>
        <v>3895</v>
      </c>
      <c r="F18" s="80">
        <v>147</v>
      </c>
      <c r="G18" s="80">
        <f t="shared" si="0"/>
        <v>100</v>
      </c>
      <c r="H18" s="80">
        <f>уборка1!E18+уборка1!I18+уборка1!Q18+уборка1!U18+уборка2!E18+уборка2!I18+уборка2!M18+уборка2!Q18+уборка2!U18+уборка2!AA18+уборка2!AE18</f>
        <v>7155</v>
      </c>
      <c r="I18" s="80">
        <v>182</v>
      </c>
      <c r="J18" s="80">
        <f t="shared" si="3"/>
        <v>12.380952380952381</v>
      </c>
      <c r="K18" s="252">
        <f t="shared" si="4"/>
        <v>18.369704749679077</v>
      </c>
      <c r="L18" s="272">
        <v>10</v>
      </c>
      <c r="M18" s="82"/>
      <c r="N18" s="80">
        <f t="shared" si="1"/>
        <v>14.7</v>
      </c>
    </row>
    <row r="19" spans="1:14">
      <c r="A19" s="7">
        <v>13</v>
      </c>
      <c r="B19" s="16" t="s">
        <v>33</v>
      </c>
      <c r="C19" s="79">
        <f>уборка1!C19+уборка1!G19+уборка1!O19+уборка1!S19+уборка2!C19+уборка2!G19+уборка2!K19+уборка2!O19+уборка2!S19+уборка2!Y19+уборка2!AC19</f>
        <v>6832</v>
      </c>
      <c r="D19" s="79">
        <f t="shared" si="2"/>
        <v>6832</v>
      </c>
      <c r="E19" s="83">
        <f>уборка1!D19+уборка1!H19+уборка1!P19+уборка1!T19+уборка2!D19+уборка2!H19+уборка2!L19+уборка2!P19+уборка2!T19+уборка2!Z19+уборка2!AD19</f>
        <v>6832</v>
      </c>
      <c r="F19" s="80"/>
      <c r="G19" s="80">
        <f t="shared" si="0"/>
        <v>100</v>
      </c>
      <c r="H19" s="80">
        <f>уборка1!E19+уборка1!I19+уборка1!Q19+уборка1!U19+уборка2!E19+уборка2!I19+уборка2!M19+уборка2!Q19+уборка2!U19+уборка2!AA19+уборка2!AE19</f>
        <v>15608.5</v>
      </c>
      <c r="I19" s="80"/>
      <c r="J19" s="80" t="e">
        <f t="shared" si="3"/>
        <v>#DIV/0!</v>
      </c>
      <c r="K19" s="252">
        <f t="shared" si="4"/>
        <v>22.846165105386419</v>
      </c>
      <c r="L19" s="272"/>
      <c r="M19" s="82"/>
      <c r="N19" s="80" t="e">
        <f t="shared" si="1"/>
        <v>#DIV/0!</v>
      </c>
    </row>
    <row r="20" spans="1:14">
      <c r="A20" s="7">
        <v>14</v>
      </c>
      <c r="B20" s="9" t="s">
        <v>35</v>
      </c>
      <c r="C20" s="79">
        <f>уборка1!C20+уборка1!G20+уборка1!O20+уборка1!S20+уборка2!C20+уборка2!G20+уборка2!K20+уборка2!O20+уборка2!S20+уборка2!Y20+уборка2!AC20</f>
        <v>2230</v>
      </c>
      <c r="D20" s="79">
        <f t="shared" si="2"/>
        <v>2230</v>
      </c>
      <c r="E20" s="83">
        <f>уборка1!D20+уборка1!H20+уборка1!P20+уборка1!T20+уборка2!D20+уборка2!H20+уборка2!L20+уборка2!P20+уборка2!T20+уборка2!Z20+уборка2!AD20</f>
        <v>2230</v>
      </c>
      <c r="F20" s="80"/>
      <c r="G20" s="80">
        <f t="shared" si="0"/>
        <v>100</v>
      </c>
      <c r="H20" s="80">
        <f>уборка1!E20+уборка1!I20+уборка1!Q20+уборка1!U20+уборка2!E20+уборка2!I20+уборка2!M20+уборка2!Q20+уборка2!U20+уборка2!AA20+уборка2!AE20</f>
        <v>3356</v>
      </c>
      <c r="I20" s="80"/>
      <c r="J20" s="80" t="e">
        <f t="shared" si="3"/>
        <v>#DIV/0!</v>
      </c>
      <c r="K20" s="252">
        <f t="shared" si="4"/>
        <v>15.04932735426009</v>
      </c>
      <c r="L20" s="272"/>
      <c r="M20" s="82"/>
      <c r="N20" s="80" t="e">
        <f t="shared" si="1"/>
        <v>#DIV/0!</v>
      </c>
    </row>
    <row r="21" spans="1:14">
      <c r="A21" s="7">
        <v>15</v>
      </c>
      <c r="B21" s="9" t="s">
        <v>98</v>
      </c>
      <c r="C21" s="79">
        <f>уборка1!C21+уборка1!G21+уборка1!O21+уборка1!S21+уборка2!C21+уборка2!G21+уборка2!K21+уборка2!O21+уборка2!S21+уборка2!Y21+уборка2!AC21</f>
        <v>340</v>
      </c>
      <c r="D21" s="79">
        <f t="shared" si="2"/>
        <v>340</v>
      </c>
      <c r="E21" s="83">
        <f>уборка1!D21+уборка1!H21+уборка1!P21+уборка1!T21+уборка2!D21+уборка2!H21+уборка2!L21+уборка2!P21+уборка2!T21+уборка2!Z21+уборка2!AD21</f>
        <v>340</v>
      </c>
      <c r="F21" s="80"/>
      <c r="G21" s="80">
        <f t="shared" si="0"/>
        <v>100</v>
      </c>
      <c r="H21" s="80">
        <f>уборка1!E21+уборка1!I21+уборка1!Q21+уборка1!U21+уборка2!E21+уборка2!I21+уборка2!M21+уборка2!Q21+уборка2!U21+уборка2!AA21+уборка2!AE21</f>
        <v>520</v>
      </c>
      <c r="I21" s="80"/>
      <c r="J21" s="80" t="e">
        <f t="shared" si="3"/>
        <v>#DIV/0!</v>
      </c>
      <c r="K21" s="252">
        <f t="shared" si="4"/>
        <v>15.294117647058822</v>
      </c>
      <c r="L21" s="272"/>
      <c r="M21" s="82"/>
      <c r="N21" s="80" t="e">
        <f t="shared" si="1"/>
        <v>#DIV/0!</v>
      </c>
    </row>
    <row r="22" spans="1:14">
      <c r="A22" s="7">
        <v>16</v>
      </c>
      <c r="B22" s="9" t="s">
        <v>100</v>
      </c>
      <c r="C22" s="79">
        <f>уборка1!C22+уборка1!G22+уборка1!O22+уборка1!S22+уборка2!C22+уборка2!G22+уборка2!K22+уборка2!O22+уборка2!S22+уборка2!Y22+уборка2!AC22</f>
        <v>1264</v>
      </c>
      <c r="D22" s="79">
        <f t="shared" si="2"/>
        <v>1264</v>
      </c>
      <c r="E22" s="83">
        <f>уборка1!D22+уборка1!H22+уборка1!P22+уборка1!T22+уборка2!D22+уборка2!H22+уборка2!L22+уборка2!P22+уборка2!T22+уборка2!Z22+уборка2!AD22</f>
        <v>1264</v>
      </c>
      <c r="F22" s="80"/>
      <c r="G22" s="80">
        <f t="shared" si="0"/>
        <v>100</v>
      </c>
      <c r="H22" s="80">
        <f>уборка1!E22+уборка1!I22+уборка1!Q22+уборка1!U22+уборка2!E22+уборка2!I22+уборка2!M22+уборка2!Q22+уборка2!U22+уборка2!AA22+уборка2!AE22</f>
        <v>3659</v>
      </c>
      <c r="I22" s="80"/>
      <c r="J22" s="80" t="e">
        <f t="shared" si="3"/>
        <v>#DIV/0!</v>
      </c>
      <c r="K22" s="252">
        <f t="shared" si="4"/>
        <v>28.947784810126581</v>
      </c>
      <c r="L22" s="84"/>
      <c r="M22" s="82"/>
      <c r="N22" s="80" t="e">
        <f t="shared" si="1"/>
        <v>#DIV/0!</v>
      </c>
    </row>
    <row r="23" spans="1:14">
      <c r="A23" s="7">
        <v>17</v>
      </c>
      <c r="B23" s="9" t="s">
        <v>110</v>
      </c>
      <c r="C23" s="79">
        <f>уборка1!C23+уборка1!G23+уборка1!O23+уборка1!S23+уборка2!C23+уборка2!G23+уборка2!K23+уборка2!O23+уборка2!S23+уборка2!Y23+уборка2!AC23</f>
        <v>4395</v>
      </c>
      <c r="D23" s="79">
        <f t="shared" si="2"/>
        <v>4395</v>
      </c>
      <c r="E23" s="83">
        <f>уборка1!D23+уборка1!H23+уборка1!P23+уборка1!T23+уборка2!D23+уборка2!H23+уборка2!L23+уборка2!P23+уборка2!T23+уборка2!Z23+уборка2!AD23</f>
        <v>4395</v>
      </c>
      <c r="F23" s="80"/>
      <c r="G23" s="80">
        <f t="shared" si="0"/>
        <v>100</v>
      </c>
      <c r="H23" s="80">
        <f>уборка1!E23+уборка1!I23+уборка1!Q23+уборка1!U23+уборка2!E23+уборка2!I23+уборка2!M23+уборка2!Q23+уборка2!U23+уборка2!AA23+уборка2!AE23</f>
        <v>6736</v>
      </c>
      <c r="I23" s="80"/>
      <c r="J23" s="80" t="e">
        <f t="shared" si="3"/>
        <v>#DIV/0!</v>
      </c>
      <c r="K23" s="252">
        <f t="shared" si="4"/>
        <v>15.326507394766779</v>
      </c>
      <c r="L23" s="84"/>
      <c r="M23" s="82"/>
      <c r="N23" s="80" t="e">
        <f t="shared" si="1"/>
        <v>#DIV/0!</v>
      </c>
    </row>
    <row r="24" spans="1:14">
      <c r="A24" s="7">
        <v>18</v>
      </c>
      <c r="B24" s="9" t="s">
        <v>122</v>
      </c>
      <c r="C24" s="79">
        <f>уборка1!C24+уборка1!G24+уборка1!O24+уборка1!S24+уборка2!C24+уборка2!G24+уборка2!K24+уборка2!O24+уборка2!S24+уборка2!Y24+уборка2!AC24</f>
        <v>2908.4</v>
      </c>
      <c r="D24" s="79">
        <f t="shared" si="2"/>
        <v>2908.4</v>
      </c>
      <c r="E24" s="83">
        <f>уборка1!D24+уборка1!H24+уборка1!P24+уборка1!T24+уборка2!D24+уборка2!H24+уборка2!L24+уборка2!P24+уборка2!T24+уборка2!Z24+уборка2!AD24</f>
        <v>2908.4</v>
      </c>
      <c r="F24" s="80">
        <v>258.39999999999998</v>
      </c>
      <c r="G24" s="80">
        <f t="shared" si="0"/>
        <v>100</v>
      </c>
      <c r="H24" s="80">
        <f>уборка1!E24+уборка1!I24+уборка1!Q24+уборка1!U24+уборка2!E24+уборка2!I24+уборка2!M24+уборка2!Q24+уборка2!U24+уборка2!AA24+уборка2!AE24</f>
        <v>3657</v>
      </c>
      <c r="I24" s="80">
        <v>129</v>
      </c>
      <c r="J24" s="80">
        <f t="shared" si="3"/>
        <v>4.992260061919505</v>
      </c>
      <c r="K24" s="252">
        <f t="shared" si="4"/>
        <v>12.573923806904139</v>
      </c>
      <c r="L24" s="84">
        <v>5</v>
      </c>
      <c r="M24" s="82"/>
      <c r="N24" s="80">
        <f t="shared" si="1"/>
        <v>51.679999999999993</v>
      </c>
    </row>
    <row r="25" spans="1:14">
      <c r="A25" s="7">
        <v>19</v>
      </c>
      <c r="B25" s="9" t="s">
        <v>109</v>
      </c>
      <c r="C25" s="79">
        <f>уборка1!C25+уборка1!G25+уборка1!O25+уборка1!S25+уборка2!C25+уборка2!G25+уборка2!K25+уборка2!O25+уборка2!S25+уборка2!Y25+уборка2!AC25</f>
        <v>1591.8400000000001</v>
      </c>
      <c r="D25" s="79">
        <f t="shared" si="2"/>
        <v>1592.16</v>
      </c>
      <c r="E25" s="83">
        <f>уборка1!D25+уборка1!H25+уборка1!P25+уборка1!T25+уборка2!D25+уборка2!H25+уборка2!L25+уборка2!P25+уборка2!T25+уборка2!Z25+уборка2!AD25</f>
        <v>1592.16</v>
      </c>
      <c r="F25" s="85">
        <v>491.7</v>
      </c>
      <c r="G25" s="80">
        <f t="shared" si="0"/>
        <v>100.02010252286662</v>
      </c>
      <c r="H25" s="80">
        <f>уборка1!E25+уборка1!I25+уборка1!Q25+уборка1!U25+уборка2!E25+уборка2!I25+уборка2!M25+уборка2!Q25+уборка2!U25+уборка2!AA25+уборка2!AE25</f>
        <v>3905</v>
      </c>
      <c r="I25" s="80">
        <v>1210</v>
      </c>
      <c r="J25" s="80">
        <f t="shared" si="3"/>
        <v>24.608501118568231</v>
      </c>
      <c r="K25" s="252">
        <f t="shared" si="4"/>
        <v>24.526429504572405</v>
      </c>
      <c r="L25" s="84">
        <v>6</v>
      </c>
      <c r="M25" s="82"/>
      <c r="N25" s="80">
        <f t="shared" si="1"/>
        <v>81.95</v>
      </c>
    </row>
    <row r="26" spans="1:14">
      <c r="A26" s="7">
        <v>20</v>
      </c>
      <c r="B26" s="9" t="s">
        <v>38</v>
      </c>
      <c r="C26" s="79">
        <f>уборка1!C26+уборка1!G26+уборка1!O26+уборка1!S26+уборка2!C26+уборка2!G26+уборка2!K26+уборка2!O26+уборка2!S26+уборка2!Y26+уборка2!AC26</f>
        <v>482</v>
      </c>
      <c r="D26" s="79">
        <f t="shared" si="2"/>
        <v>482</v>
      </c>
      <c r="E26" s="83">
        <f>уборка1!D26+уборка1!H26+уборка1!P26+уборка1!T26+уборка2!D26+уборка2!H26+уборка2!L26+уборка2!P26+уборка2!T26+уборка2!Z26+уборка2!AD26</f>
        <v>482</v>
      </c>
      <c r="F26" s="88"/>
      <c r="G26" s="80">
        <f t="shared" si="0"/>
        <v>100</v>
      </c>
      <c r="H26" s="80">
        <f>уборка1!E26+уборка1!I26+уборка1!Q26+уборка1!U26+уборка2!E26+уборка2!I26+уборка2!M26+уборка2!Q26+уборка2!U26+уборка2!AA26+уборка2!AE26</f>
        <v>385</v>
      </c>
      <c r="I26" s="88"/>
      <c r="J26" s="80" t="e">
        <f t="shared" si="3"/>
        <v>#DIV/0!</v>
      </c>
      <c r="K26" s="252">
        <f t="shared" si="4"/>
        <v>7.9875518672199171</v>
      </c>
      <c r="L26" s="89"/>
      <c r="M26" s="90"/>
      <c r="N26" s="80" t="e">
        <f t="shared" si="1"/>
        <v>#DIV/0!</v>
      </c>
    </row>
    <row r="27" spans="1:14">
      <c r="A27" s="7">
        <v>21</v>
      </c>
      <c r="B27" s="10" t="s">
        <v>39</v>
      </c>
      <c r="C27" s="79">
        <f>уборка1!C27+уборка1!G27+уборка1!O27+уборка1!S27+уборка2!C27+уборка2!G27+уборка2!K27+уборка2!O27+уборка2!S27+уборка2!Y27+уборка2!AC27</f>
        <v>77450.239999999991</v>
      </c>
      <c r="D27" s="76">
        <f t="shared" si="2"/>
        <v>77219.56</v>
      </c>
      <c r="E27" s="77">
        <f>уборка1!D27+уборка1!H27+уборка1!P27+уборка1!T27+уборка2!D27+уборка2!H27+уборка2!L27+уборка2!P27+уборка2!T27+уборка2!Z27+уборка2!AD27</f>
        <v>77219.56</v>
      </c>
      <c r="F27" s="91">
        <f>SUM(F7:F26)</f>
        <v>897.09999999999991</v>
      </c>
      <c r="G27" s="81">
        <f t="shared" si="0"/>
        <v>99.702157152773196</v>
      </c>
      <c r="H27" s="81">
        <f>уборка1!E27+уборка1!I27+уборка1!Q27+уборка1!U27+уборка2!E27+уборка2!I27+уборка2!M27+уборка2!Q27+уборка2!U27+уборка2!AA27+уборка2!AE27</f>
        <v>149694</v>
      </c>
      <c r="I27" s="91">
        <f>SUM(I7:I26)</f>
        <v>1521</v>
      </c>
      <c r="J27" s="81">
        <f t="shared" si="3"/>
        <v>16.954631590681085</v>
      </c>
      <c r="K27" s="86">
        <f t="shared" si="4"/>
        <v>19.385502844098049</v>
      </c>
      <c r="L27" s="92">
        <f>SUM(L7:L26)</f>
        <v>21</v>
      </c>
      <c r="M27" s="93"/>
      <c r="N27" s="81">
        <f t="shared" si="1"/>
        <v>42.719047619047615</v>
      </c>
    </row>
    <row r="28" spans="1:14">
      <c r="A28" s="7">
        <v>22</v>
      </c>
      <c r="B28" s="9" t="s">
        <v>40</v>
      </c>
      <c r="C28" s="79">
        <f>уборка1!C28+уборка1!G28+уборка1!O28+уборка1!S28+уборка2!C28+уборка2!G28+уборка2!K28+уборка2!O28+уборка2!S28+уборка2!Y28+уборка2!AC28</f>
        <v>26926</v>
      </c>
      <c r="D28" s="79">
        <f t="shared" si="2"/>
        <v>25842</v>
      </c>
      <c r="E28" s="83">
        <f>уборка1!D28+уборка1!H28+уборка1!P28+уборка1!T28+уборка2!D28+уборка2!H28+уборка2!L28+уборка2!P28+уборка2!T28+уборка2!Z28+уборка2!AD28</f>
        <v>25842</v>
      </c>
      <c r="F28" s="253"/>
      <c r="G28" s="80">
        <f t="shared" si="0"/>
        <v>95.974151377850404</v>
      </c>
      <c r="H28" s="80">
        <f>уборка1!E28+уборка1!I28+уборка1!Q28+уборка1!U28+уборка2!E28+уборка2!I28+уборка2!M28+уборка2!Q28+уборка2!U28+уборка2!AA28+уборка2!AE28</f>
        <v>42285</v>
      </c>
      <c r="I28" s="80"/>
      <c r="J28" s="80" t="e">
        <f t="shared" si="3"/>
        <v>#DIV/0!</v>
      </c>
      <c r="K28" s="252">
        <f t="shared" si="4"/>
        <v>16.36289760854423</v>
      </c>
      <c r="L28" s="288"/>
      <c r="M28" s="82">
        <v>1714</v>
      </c>
      <c r="N28" s="80" t="e">
        <f t="shared" si="1"/>
        <v>#DIV/0!</v>
      </c>
    </row>
    <row r="29" spans="1:14">
      <c r="A29" s="7">
        <v>23</v>
      </c>
      <c r="B29" s="9" t="s">
        <v>41</v>
      </c>
      <c r="C29" s="79">
        <f>уборка1!C29+уборка1!G29+уборка1!O29+уборка1!S29+уборка2!C29+уборка2!G29+уборка2!K29+уборка2!O29+уборка2!S29+уборка2!Y29+уборка2!AC29</f>
        <v>1535</v>
      </c>
      <c r="D29" s="79">
        <f t="shared" si="2"/>
        <v>1535</v>
      </c>
      <c r="E29" s="83">
        <f>уборка1!D29+уборка1!H29+уборка1!P29+уборка1!T29+уборка2!D29+уборка2!H29+уборка2!L29+уборка2!P29+уборка2!T29+уборка2!Z29+уборка2!AD29</f>
        <v>1535</v>
      </c>
      <c r="F29" s="88">
        <v>887</v>
      </c>
      <c r="G29" s="80">
        <f t="shared" si="0"/>
        <v>100</v>
      </c>
      <c r="H29" s="80">
        <f>уборка1!E29+уборка1!I29+уборка1!Q29+уборка1!U29+уборка2!E29+уборка2!I29+уборка2!M29+уборка2!Q29+уборка2!U29+уборка2!AA29+уборка2!AE29</f>
        <v>3336.2</v>
      </c>
      <c r="I29" s="88">
        <v>2209</v>
      </c>
      <c r="J29" s="80">
        <f t="shared" si="3"/>
        <v>24.904171364148816</v>
      </c>
      <c r="K29" s="252">
        <f t="shared" si="4"/>
        <v>21.734201954397392</v>
      </c>
      <c r="L29" s="89">
        <v>15</v>
      </c>
      <c r="M29" s="90"/>
      <c r="N29" s="80">
        <f t="shared" si="1"/>
        <v>59.133333333333333</v>
      </c>
    </row>
    <row r="30" spans="1:14">
      <c r="A30" s="7">
        <v>24</v>
      </c>
      <c r="B30" s="10" t="s">
        <v>42</v>
      </c>
      <c r="C30" s="79">
        <f>уборка1!C30+уборка1!G30+уборка1!O30+уборка1!S30+уборка2!C30+уборка2!G30+уборка2!K30+уборка2!O30+уборка2!S30+уборка2!Y30+уборка2!AC30</f>
        <v>105911.23999999999</v>
      </c>
      <c r="D30" s="79">
        <f t="shared" si="2"/>
        <v>104596.56</v>
      </c>
      <c r="E30" s="83">
        <f>уборка1!D30+уборка1!H30+уборка1!P30+уборка1!T30+уборка2!D30+уборка2!H30+уборка2!L30+уборка2!P30+уборка2!T30+уборка2!Z30+уборка2!AD30</f>
        <v>104596.56</v>
      </c>
      <c r="F30" s="80">
        <f>SUM(F27:F29)</f>
        <v>1784.1</v>
      </c>
      <c r="G30" s="80">
        <f t="shared" si="0"/>
        <v>98.758696432975384</v>
      </c>
      <c r="H30" s="289">
        <f>уборка1!E30+уборка1!I30+уборка1!Q30+уборка1!U30+уборка2!E30+уборка2!I30+уборка2!M30+уборка2!Q30+уборка2!U30+уборка2!AA30+уборка2!AE30</f>
        <v>195315.20000000001</v>
      </c>
      <c r="I30" s="80">
        <f>SUM(I27:I29)</f>
        <v>3730</v>
      </c>
      <c r="J30" s="80">
        <f t="shared" si="3"/>
        <v>20.906899837453061</v>
      </c>
      <c r="K30" s="252">
        <f t="shared" si="4"/>
        <v>18.673195370861148</v>
      </c>
      <c r="L30" s="84"/>
      <c r="M30" s="82"/>
      <c r="N30" s="80" t="e">
        <f t="shared" si="1"/>
        <v>#DIV/0!</v>
      </c>
    </row>
    <row r="31" spans="1:14">
      <c r="A31" s="203">
        <v>25</v>
      </c>
      <c r="B31" s="10">
        <v>2019</v>
      </c>
      <c r="C31" s="79">
        <v>118446</v>
      </c>
      <c r="D31" s="79">
        <f t="shared" si="2"/>
        <v>115949</v>
      </c>
      <c r="E31" s="79">
        <v>115949</v>
      </c>
      <c r="F31" s="80">
        <v>282</v>
      </c>
      <c r="G31" s="80">
        <f t="shared" si="0"/>
        <v>97.891866335714155</v>
      </c>
      <c r="H31" s="289">
        <v>371836</v>
      </c>
      <c r="I31" s="287">
        <v>657</v>
      </c>
      <c r="J31" s="80">
        <f t="shared" si="3"/>
        <v>23.297872340425535</v>
      </c>
      <c r="K31" s="252">
        <f t="shared" si="4"/>
        <v>32.068926855772794</v>
      </c>
      <c r="L31" s="287">
        <v>20</v>
      </c>
      <c r="M31" s="287"/>
      <c r="N31" s="80">
        <f t="shared" si="1"/>
        <v>14.1</v>
      </c>
    </row>
    <row r="32" spans="1:14">
      <c r="H32" s="290"/>
    </row>
    <row r="33" spans="8:8">
      <c r="H33" s="29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view="pageLayout" workbookViewId="0">
      <selection activeCell="F29" sqref="F29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2" ht="12" customHeight="1">
      <c r="A2" s="294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2" ht="14.25" customHeight="1">
      <c r="A3" s="295" t="s">
        <v>161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22">
      <c r="A4" s="2"/>
      <c r="B4" s="12"/>
      <c r="C4" s="101" t="s">
        <v>43</v>
      </c>
      <c r="D4" s="291" t="s">
        <v>44</v>
      </c>
      <c r="E4" s="292"/>
      <c r="F4" s="293"/>
      <c r="G4" s="95" t="s">
        <v>43</v>
      </c>
      <c r="H4" s="296" t="s">
        <v>101</v>
      </c>
      <c r="I4" s="297"/>
      <c r="J4" s="298"/>
      <c r="K4" s="102" t="s">
        <v>43</v>
      </c>
      <c r="L4" s="296" t="s">
        <v>103</v>
      </c>
      <c r="M4" s="297"/>
      <c r="N4" s="298"/>
      <c r="O4" s="103" t="s">
        <v>43</v>
      </c>
      <c r="P4" s="299" t="s">
        <v>104</v>
      </c>
      <c r="Q4" s="300"/>
      <c r="R4" s="301"/>
      <c r="S4" s="104" t="s">
        <v>43</v>
      </c>
      <c r="T4" s="291" t="s">
        <v>45</v>
      </c>
      <c r="U4" s="292"/>
      <c r="V4" s="293"/>
    </row>
    <row r="5" spans="1:22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3"/>
      <c r="T5" s="106" t="s">
        <v>46</v>
      </c>
      <c r="U5" s="107" t="s">
        <v>47</v>
      </c>
      <c r="V5" s="106" t="s">
        <v>48</v>
      </c>
    </row>
    <row r="6" spans="1:22" ht="11.2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51</v>
      </c>
      <c r="C7" s="124">
        <v>1207</v>
      </c>
      <c r="D7" s="84">
        <v>1207</v>
      </c>
      <c r="E7" s="85">
        <v>349</v>
      </c>
      <c r="F7" s="155">
        <f>E7/D7*10</f>
        <v>2.8914664457332231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108"/>
      <c r="T7" s="126"/>
      <c r="U7" s="127"/>
      <c r="V7" s="128" t="e">
        <f>U7/T7*10</f>
        <v>#DIV/0!</v>
      </c>
    </row>
    <row r="8" spans="1:22">
      <c r="A8" s="7">
        <v>2</v>
      </c>
      <c r="B8" s="9" t="s">
        <v>52</v>
      </c>
      <c r="C8" s="124">
        <v>4100</v>
      </c>
      <c r="D8" s="84">
        <v>4100</v>
      </c>
      <c r="E8" s="85">
        <v>5683</v>
      </c>
      <c r="F8" s="155">
        <f>E8/D8*10</f>
        <v>13.860975609756096</v>
      </c>
      <c r="G8" s="130"/>
      <c r="H8" s="130"/>
      <c r="I8" s="131"/>
      <c r="J8" s="128" t="e">
        <f t="shared" ref="J8:J31" si="1">I8/H8*10</f>
        <v>#DIV/0!</v>
      </c>
      <c r="K8" s="128"/>
      <c r="L8" s="128"/>
      <c r="M8" s="100"/>
      <c r="N8" s="132" t="e">
        <f t="shared" ref="N8:N31" si="2">M8/L8*10</f>
        <v>#DIV/0!</v>
      </c>
      <c r="O8" s="83"/>
      <c r="P8" s="77"/>
      <c r="Q8" s="77"/>
      <c r="R8" s="85" t="e">
        <f t="shared" si="0"/>
        <v>#DIV/0!</v>
      </c>
      <c r="S8" s="128"/>
      <c r="T8" s="130"/>
      <c r="U8" s="131"/>
      <c r="V8" s="128" t="e">
        <f t="shared" ref="V8:V27" si="3">U8/T8*10</f>
        <v>#DIV/0!</v>
      </c>
    </row>
    <row r="9" spans="1:22">
      <c r="A9" s="7">
        <v>3</v>
      </c>
      <c r="B9" s="9" t="s">
        <v>53</v>
      </c>
      <c r="C9" s="103">
        <v>2380</v>
      </c>
      <c r="D9" s="133">
        <v>2380</v>
      </c>
      <c r="E9" s="134">
        <v>2700</v>
      </c>
      <c r="F9" s="155">
        <f t="shared" ref="F9:F31" si="4">E9/D9*10</f>
        <v>11.344537815126049</v>
      </c>
      <c r="G9" s="147"/>
      <c r="H9" s="130"/>
      <c r="I9" s="166"/>
      <c r="J9" s="128" t="e">
        <f t="shared" si="1"/>
        <v>#DIV/0!</v>
      </c>
      <c r="K9" s="117"/>
      <c r="L9" s="130"/>
      <c r="M9" s="131"/>
      <c r="N9" s="132" t="e">
        <f t="shared" si="2"/>
        <v>#DIV/0!</v>
      </c>
      <c r="O9" s="83"/>
      <c r="P9" s="77"/>
      <c r="Q9" s="136"/>
      <c r="R9" s="85" t="e">
        <f t="shared" si="0"/>
        <v>#DIV/0!</v>
      </c>
      <c r="S9" s="128"/>
      <c r="T9" s="128"/>
      <c r="U9" s="135"/>
      <c r="V9" s="128" t="e">
        <f t="shared" si="3"/>
        <v>#DIV/0!</v>
      </c>
    </row>
    <row r="10" spans="1:22">
      <c r="A10" s="7">
        <v>4</v>
      </c>
      <c r="B10" s="9" t="s">
        <v>25</v>
      </c>
      <c r="C10" s="137">
        <v>1240</v>
      </c>
      <c r="D10" s="83">
        <v>1240</v>
      </c>
      <c r="E10" s="138">
        <v>2954</v>
      </c>
      <c r="F10" s="125">
        <f t="shared" si="4"/>
        <v>23.822580645161292</v>
      </c>
      <c r="G10" s="79">
        <v>75</v>
      </c>
      <c r="H10" s="79">
        <v>75</v>
      </c>
      <c r="I10" s="139">
        <v>91</v>
      </c>
      <c r="J10" s="125">
        <f t="shared" si="1"/>
        <v>12.133333333333333</v>
      </c>
      <c r="K10" s="79"/>
      <c r="L10" s="79"/>
      <c r="M10" s="140"/>
      <c r="N10" s="132" t="e">
        <f t="shared" si="2"/>
        <v>#DIV/0!</v>
      </c>
      <c r="O10" s="83">
        <v>574</v>
      </c>
      <c r="P10" s="83">
        <v>574</v>
      </c>
      <c r="Q10" s="83">
        <v>596</v>
      </c>
      <c r="R10" s="85">
        <f t="shared" si="0"/>
        <v>10.383275261324041</v>
      </c>
      <c r="S10" s="117"/>
      <c r="T10" s="141"/>
      <c r="U10" s="142"/>
      <c r="V10" s="125" t="e">
        <f t="shared" si="3"/>
        <v>#DIV/0!</v>
      </c>
    </row>
    <row r="11" spans="1:22">
      <c r="A11" s="7">
        <v>5</v>
      </c>
      <c r="B11" s="9" t="s">
        <v>54</v>
      </c>
      <c r="C11" s="124">
        <v>2263</v>
      </c>
      <c r="D11" s="83">
        <v>2263</v>
      </c>
      <c r="E11" s="138">
        <v>2796.5</v>
      </c>
      <c r="F11" s="125">
        <f t="shared" si="4"/>
        <v>12.357490057445869</v>
      </c>
      <c r="G11" s="74"/>
      <c r="H11" s="74"/>
      <c r="I11" s="127"/>
      <c r="J11" s="128" t="e">
        <f t="shared" si="1"/>
        <v>#DIV/0!</v>
      </c>
      <c r="K11" s="143"/>
      <c r="L11" s="143"/>
      <c r="M11" s="129"/>
      <c r="N11" s="132" t="e">
        <f t="shared" si="2"/>
        <v>#DIV/0!</v>
      </c>
      <c r="O11" s="83">
        <v>1084</v>
      </c>
      <c r="P11" s="83">
        <v>1084</v>
      </c>
      <c r="Q11" s="83">
        <v>714</v>
      </c>
      <c r="R11" s="85">
        <f t="shared" si="0"/>
        <v>6.586715867158671</v>
      </c>
      <c r="S11" s="104"/>
      <c r="T11" s="104"/>
      <c r="U11" s="144"/>
      <c r="V11" s="125" t="e">
        <f t="shared" si="3"/>
        <v>#DIV/0!</v>
      </c>
    </row>
    <row r="12" spans="1:22">
      <c r="A12" s="7">
        <v>6</v>
      </c>
      <c r="B12" s="9" t="s">
        <v>26</v>
      </c>
      <c r="C12" s="124">
        <v>14898</v>
      </c>
      <c r="D12" s="83">
        <v>14898</v>
      </c>
      <c r="E12" s="145">
        <v>32791</v>
      </c>
      <c r="F12" s="125">
        <f t="shared" si="4"/>
        <v>22.010336957980936</v>
      </c>
      <c r="G12" s="83">
        <v>2228</v>
      </c>
      <c r="H12" s="83">
        <v>2228</v>
      </c>
      <c r="I12" s="224">
        <v>6342</v>
      </c>
      <c r="J12" s="128">
        <f t="shared" si="1"/>
        <v>28.464991023339316</v>
      </c>
      <c r="K12" s="83"/>
      <c r="L12" s="83"/>
      <c r="M12" s="135"/>
      <c r="N12" s="132" t="e">
        <f t="shared" si="2"/>
        <v>#DIV/0!</v>
      </c>
      <c r="O12" s="83">
        <v>5407</v>
      </c>
      <c r="P12" s="83">
        <v>5407</v>
      </c>
      <c r="Q12" s="83">
        <v>13611</v>
      </c>
      <c r="R12" s="85">
        <f t="shared" si="0"/>
        <v>25.172923987423708</v>
      </c>
      <c r="S12" s="128"/>
      <c r="T12" s="128"/>
      <c r="U12" s="135"/>
      <c r="V12" s="125" t="e">
        <f t="shared" si="3"/>
        <v>#DIV/0!</v>
      </c>
    </row>
    <row r="13" spans="1:22">
      <c r="A13" s="7">
        <v>7</v>
      </c>
      <c r="B13" s="9" t="s">
        <v>27</v>
      </c>
      <c r="C13" s="124">
        <v>553</v>
      </c>
      <c r="D13" s="83">
        <v>553</v>
      </c>
      <c r="E13" s="138">
        <v>772</v>
      </c>
      <c r="F13" s="125">
        <f t="shared" si="4"/>
        <v>13.960216998191681</v>
      </c>
      <c r="G13" s="83"/>
      <c r="H13" s="77"/>
      <c r="I13" s="131"/>
      <c r="J13" s="128" t="e">
        <f t="shared" si="1"/>
        <v>#DIV/0!</v>
      </c>
      <c r="K13" s="83"/>
      <c r="L13" s="83"/>
      <c r="M13" s="100"/>
      <c r="N13" s="132" t="e">
        <f t="shared" si="2"/>
        <v>#DIV/0!</v>
      </c>
      <c r="O13" s="83"/>
      <c r="P13" s="77"/>
      <c r="Q13" s="77"/>
      <c r="R13" s="85" t="e">
        <f t="shared" si="0"/>
        <v>#DIV/0!</v>
      </c>
      <c r="S13" s="128"/>
      <c r="T13" s="130"/>
      <c r="U13" s="131"/>
      <c r="V13" s="128" t="e">
        <f t="shared" si="3"/>
        <v>#DIV/0!</v>
      </c>
    </row>
    <row r="14" spans="1:22">
      <c r="A14" s="7">
        <v>8</v>
      </c>
      <c r="B14" s="9" t="s">
        <v>28</v>
      </c>
      <c r="C14" s="124">
        <v>3771</v>
      </c>
      <c r="D14" s="83">
        <v>3771</v>
      </c>
      <c r="E14" s="145">
        <v>8038</v>
      </c>
      <c r="F14" s="125">
        <f t="shared" si="4"/>
        <v>21.315300981172104</v>
      </c>
      <c r="G14" s="79"/>
      <c r="H14" s="76"/>
      <c r="I14" s="146"/>
      <c r="J14" s="125" t="e">
        <f t="shared" si="1"/>
        <v>#DIV/0!</v>
      </c>
      <c r="K14" s="79"/>
      <c r="L14" s="76"/>
      <c r="M14" s="146"/>
      <c r="N14" s="132" t="e">
        <f t="shared" si="2"/>
        <v>#DIV/0!</v>
      </c>
      <c r="O14" s="83"/>
      <c r="P14" s="77"/>
      <c r="Q14" s="136"/>
      <c r="R14" s="85" t="e">
        <f t="shared" si="0"/>
        <v>#DIV/0!</v>
      </c>
      <c r="S14" s="117"/>
      <c r="T14" s="147"/>
      <c r="U14" s="146"/>
      <c r="V14" s="128" t="e">
        <f t="shared" si="3"/>
        <v>#DIV/0!</v>
      </c>
    </row>
    <row r="15" spans="1:22">
      <c r="A15" s="7">
        <v>9</v>
      </c>
      <c r="B15" s="9" t="s">
        <v>29</v>
      </c>
      <c r="C15" s="124">
        <v>4217</v>
      </c>
      <c r="D15" s="83">
        <v>4217</v>
      </c>
      <c r="E15" s="138">
        <v>7360</v>
      </c>
      <c r="F15" s="125">
        <f t="shared" si="4"/>
        <v>17.453165757647618</v>
      </c>
      <c r="G15" s="143"/>
      <c r="H15" s="74"/>
      <c r="I15" s="127"/>
      <c r="J15" s="128" t="e">
        <f t="shared" si="1"/>
        <v>#DIV/0!</v>
      </c>
      <c r="K15" s="143"/>
      <c r="L15" s="74"/>
      <c r="M15" s="127"/>
      <c r="N15" s="132" t="e">
        <f t="shared" si="2"/>
        <v>#DIV/0!</v>
      </c>
      <c r="O15" s="83"/>
      <c r="P15" s="77"/>
      <c r="Q15" s="136"/>
      <c r="R15" s="85" t="e">
        <f t="shared" si="0"/>
        <v>#DIV/0!</v>
      </c>
      <c r="S15" s="128"/>
      <c r="T15" s="130"/>
      <c r="U15" s="131"/>
      <c r="V15" s="128" t="e">
        <f t="shared" si="3"/>
        <v>#DIV/0!</v>
      </c>
    </row>
    <row r="16" spans="1:22">
      <c r="A16" s="7">
        <v>10</v>
      </c>
      <c r="B16" s="9" t="s">
        <v>30</v>
      </c>
      <c r="C16" s="124">
        <v>4254</v>
      </c>
      <c r="D16" s="83">
        <v>4254</v>
      </c>
      <c r="E16" s="138">
        <v>10129</v>
      </c>
      <c r="F16" s="125">
        <f t="shared" si="4"/>
        <v>23.810531264692052</v>
      </c>
      <c r="G16" s="83">
        <v>994</v>
      </c>
      <c r="H16" s="83">
        <v>994</v>
      </c>
      <c r="I16" s="222">
        <v>3378</v>
      </c>
      <c r="J16" s="125">
        <f t="shared" si="1"/>
        <v>33.983903420523141</v>
      </c>
      <c r="K16" s="83"/>
      <c r="L16" s="83"/>
      <c r="M16" s="100"/>
      <c r="N16" s="132" t="e">
        <f t="shared" si="2"/>
        <v>#DIV/0!</v>
      </c>
      <c r="O16" s="83">
        <v>2024</v>
      </c>
      <c r="P16" s="83">
        <v>2024</v>
      </c>
      <c r="Q16" s="83">
        <v>3004</v>
      </c>
      <c r="R16" s="85">
        <f t="shared" si="0"/>
        <v>14.841897233201582</v>
      </c>
      <c r="S16" s="117"/>
      <c r="T16" s="117"/>
      <c r="U16" s="142"/>
      <c r="V16" s="125" t="e">
        <f t="shared" si="3"/>
        <v>#DIV/0!</v>
      </c>
    </row>
    <row r="17" spans="1:22">
      <c r="A17" s="7">
        <v>11</v>
      </c>
      <c r="B17" s="9" t="s">
        <v>31</v>
      </c>
      <c r="C17" s="124">
        <v>1742</v>
      </c>
      <c r="D17" s="83">
        <v>1742</v>
      </c>
      <c r="E17" s="138">
        <v>3180</v>
      </c>
      <c r="F17" s="125">
        <f t="shared" si="4"/>
        <v>18.2548794489093</v>
      </c>
      <c r="G17" s="143"/>
      <c r="H17" s="143"/>
      <c r="I17" s="129"/>
      <c r="J17" s="128" t="e">
        <f t="shared" si="1"/>
        <v>#DIV/0!</v>
      </c>
      <c r="K17" s="143"/>
      <c r="L17" s="143"/>
      <c r="M17" s="129"/>
      <c r="N17" s="132" t="e">
        <f t="shared" si="2"/>
        <v>#DIV/0!</v>
      </c>
      <c r="O17" s="83">
        <v>144</v>
      </c>
      <c r="P17" s="83">
        <v>144</v>
      </c>
      <c r="Q17" s="83">
        <v>57</v>
      </c>
      <c r="R17" s="85">
        <f t="shared" si="0"/>
        <v>3.958333333333333</v>
      </c>
      <c r="S17" s="128"/>
      <c r="T17" s="128"/>
      <c r="U17" s="135"/>
      <c r="V17" s="125" t="e">
        <f t="shared" si="3"/>
        <v>#DIV/0!</v>
      </c>
    </row>
    <row r="18" spans="1:22">
      <c r="A18" s="7">
        <v>12</v>
      </c>
      <c r="B18" s="9" t="s">
        <v>32</v>
      </c>
      <c r="C18" s="124">
        <v>2904</v>
      </c>
      <c r="D18" s="83">
        <v>2904</v>
      </c>
      <c r="E18" s="138">
        <v>5834</v>
      </c>
      <c r="F18" s="125">
        <f t="shared" si="4"/>
        <v>20.089531680440771</v>
      </c>
      <c r="G18" s="83"/>
      <c r="H18" s="77"/>
      <c r="I18" s="131"/>
      <c r="J18" s="117" t="e">
        <f t="shared" si="1"/>
        <v>#DIV/0!</v>
      </c>
      <c r="K18" s="83"/>
      <c r="L18" s="83"/>
      <c r="M18" s="100"/>
      <c r="N18" s="132" t="e">
        <f t="shared" si="2"/>
        <v>#DIV/0!</v>
      </c>
      <c r="O18" s="83">
        <v>991</v>
      </c>
      <c r="P18" s="83">
        <v>991</v>
      </c>
      <c r="Q18" s="83">
        <v>1321</v>
      </c>
      <c r="R18" s="85">
        <f t="shared" si="0"/>
        <v>13.329969727547933</v>
      </c>
      <c r="S18" s="128"/>
      <c r="T18" s="128"/>
      <c r="U18" s="135"/>
      <c r="V18" s="148" t="e">
        <f t="shared" si="3"/>
        <v>#DIV/0!</v>
      </c>
    </row>
    <row r="19" spans="1:22">
      <c r="A19" s="7">
        <v>13</v>
      </c>
      <c r="B19" s="16" t="s">
        <v>33</v>
      </c>
      <c r="C19" s="282">
        <v>6138</v>
      </c>
      <c r="D19" s="83">
        <v>6138</v>
      </c>
      <c r="E19" s="145">
        <v>14605</v>
      </c>
      <c r="F19" s="125">
        <f t="shared" si="4"/>
        <v>23.794395568589117</v>
      </c>
      <c r="G19" s="143">
        <v>30</v>
      </c>
      <c r="H19" s="143">
        <v>30</v>
      </c>
      <c r="I19" s="129">
        <v>149</v>
      </c>
      <c r="J19" s="117">
        <f t="shared" si="1"/>
        <v>49.666666666666671</v>
      </c>
      <c r="K19" s="143">
        <v>40</v>
      </c>
      <c r="L19" s="143"/>
      <c r="M19" s="129"/>
      <c r="N19" s="132" t="e">
        <f t="shared" si="2"/>
        <v>#DIV/0!</v>
      </c>
      <c r="O19" s="83">
        <v>514</v>
      </c>
      <c r="P19" s="83">
        <v>514</v>
      </c>
      <c r="Q19" s="83">
        <v>632</v>
      </c>
      <c r="R19" s="85">
        <f t="shared" si="0"/>
        <v>12.295719844357977</v>
      </c>
      <c r="S19" s="117"/>
      <c r="T19" s="117"/>
      <c r="U19" s="142"/>
      <c r="V19" s="125" t="e">
        <f t="shared" si="3"/>
        <v>#DIV/0!</v>
      </c>
    </row>
    <row r="20" spans="1:22">
      <c r="A20" s="7">
        <v>14</v>
      </c>
      <c r="B20" s="9" t="s">
        <v>35</v>
      </c>
      <c r="C20" s="124">
        <v>2050</v>
      </c>
      <c r="D20" s="83">
        <v>2050</v>
      </c>
      <c r="E20" s="138">
        <v>3000</v>
      </c>
      <c r="F20" s="125">
        <f t="shared" si="4"/>
        <v>14.634146341463413</v>
      </c>
      <c r="G20" s="83"/>
      <c r="H20" s="83"/>
      <c r="I20" s="128"/>
      <c r="J20" s="128" t="e">
        <f t="shared" si="1"/>
        <v>#DIV/0!</v>
      </c>
      <c r="K20" s="83"/>
      <c r="L20" s="83"/>
      <c r="M20" s="128"/>
      <c r="N20" s="132" t="e">
        <f t="shared" si="2"/>
        <v>#DIV/0!</v>
      </c>
      <c r="O20" s="77"/>
      <c r="P20" s="77"/>
      <c r="Q20" s="77"/>
      <c r="R20" s="85" t="e">
        <f t="shared" si="0"/>
        <v>#DIV/0!</v>
      </c>
      <c r="S20" s="128">
        <v>120</v>
      </c>
      <c r="T20" s="128">
        <v>120</v>
      </c>
      <c r="U20" s="135">
        <v>255</v>
      </c>
      <c r="V20" s="128">
        <f t="shared" si="3"/>
        <v>21.25</v>
      </c>
    </row>
    <row r="21" spans="1:22">
      <c r="A21" s="7">
        <v>15</v>
      </c>
      <c r="B21" s="9" t="s">
        <v>98</v>
      </c>
      <c r="C21" s="110">
        <v>310</v>
      </c>
      <c r="D21" s="143">
        <v>310</v>
      </c>
      <c r="E21" s="150">
        <v>460</v>
      </c>
      <c r="F21" s="125">
        <v>14.8</v>
      </c>
      <c r="G21" s="83">
        <v>30</v>
      </c>
      <c r="H21" s="83">
        <v>30</v>
      </c>
      <c r="I21" s="100">
        <v>60</v>
      </c>
      <c r="J21" s="132">
        <f t="shared" si="1"/>
        <v>20</v>
      </c>
      <c r="K21" s="83"/>
      <c r="L21" s="83"/>
      <c r="M21" s="100"/>
      <c r="N21" s="132" t="e">
        <f t="shared" si="2"/>
        <v>#DIV/0!</v>
      </c>
      <c r="O21" s="77"/>
      <c r="P21" s="77"/>
      <c r="Q21" s="151"/>
      <c r="R21" s="85" t="e">
        <f t="shared" si="0"/>
        <v>#DIV/0!</v>
      </c>
      <c r="S21" s="117"/>
      <c r="T21" s="147"/>
      <c r="U21" s="146"/>
      <c r="V21" s="128" t="e">
        <f t="shared" si="3"/>
        <v>#DIV/0!</v>
      </c>
    </row>
    <row r="22" spans="1:22">
      <c r="A22" s="7">
        <v>16</v>
      </c>
      <c r="B22" s="9" t="s">
        <v>100</v>
      </c>
      <c r="C22" s="278">
        <v>919</v>
      </c>
      <c r="D22" s="83">
        <v>919</v>
      </c>
      <c r="E22" s="138">
        <v>2922</v>
      </c>
      <c r="F22" s="125">
        <f t="shared" si="4"/>
        <v>31.79542981501632</v>
      </c>
      <c r="G22" s="77"/>
      <c r="H22" s="77"/>
      <c r="I22" s="130"/>
      <c r="J22" s="117" t="e">
        <f t="shared" si="1"/>
        <v>#DIV/0!</v>
      </c>
      <c r="K22" s="83"/>
      <c r="L22" s="83"/>
      <c r="M22" s="152"/>
      <c r="N22" s="132" t="e">
        <f t="shared" si="2"/>
        <v>#DIV/0!</v>
      </c>
      <c r="O22" s="83">
        <v>345</v>
      </c>
      <c r="P22" s="83">
        <v>345</v>
      </c>
      <c r="Q22" s="226">
        <v>737</v>
      </c>
      <c r="R22" s="85">
        <f t="shared" si="0"/>
        <v>21.362318840579707</v>
      </c>
      <c r="S22" s="128"/>
      <c r="T22" s="130"/>
      <c r="U22" s="131"/>
      <c r="V22" s="128" t="e">
        <f t="shared" si="3"/>
        <v>#DIV/0!</v>
      </c>
    </row>
    <row r="23" spans="1:22">
      <c r="A23" s="7">
        <v>17</v>
      </c>
      <c r="B23" s="9" t="s">
        <v>110</v>
      </c>
      <c r="C23" s="124">
        <v>3710</v>
      </c>
      <c r="D23" s="83">
        <v>3710</v>
      </c>
      <c r="E23" s="138">
        <v>5584</v>
      </c>
      <c r="F23" s="125">
        <f t="shared" si="4"/>
        <v>15.051212938005392</v>
      </c>
      <c r="G23" s="83">
        <v>685</v>
      </c>
      <c r="H23" s="83">
        <v>685</v>
      </c>
      <c r="I23" s="128">
        <v>1152</v>
      </c>
      <c r="J23" s="117">
        <f t="shared" si="1"/>
        <v>16.817518248175183</v>
      </c>
      <c r="K23" s="83"/>
      <c r="L23" s="83"/>
      <c r="M23" s="152"/>
      <c r="N23" s="132"/>
      <c r="O23" s="77"/>
      <c r="P23" s="77"/>
      <c r="Q23" s="151"/>
      <c r="R23" s="85" t="e">
        <f t="shared" si="0"/>
        <v>#DIV/0!</v>
      </c>
      <c r="S23" s="128"/>
      <c r="T23" s="130"/>
      <c r="U23" s="131"/>
      <c r="V23" s="128" t="e">
        <f t="shared" si="3"/>
        <v>#DIV/0!</v>
      </c>
    </row>
    <row r="24" spans="1:22">
      <c r="A24" s="7">
        <v>18</v>
      </c>
      <c r="B24" s="9" t="s">
        <v>122</v>
      </c>
      <c r="C24" s="204">
        <v>2768.4</v>
      </c>
      <c r="D24" s="83">
        <v>2768.4</v>
      </c>
      <c r="E24" s="138">
        <v>3438</v>
      </c>
      <c r="F24" s="125">
        <f t="shared" si="4"/>
        <v>12.418725617685304</v>
      </c>
      <c r="G24" s="77"/>
      <c r="H24" s="77"/>
      <c r="I24" s="130"/>
      <c r="J24" s="117" t="e">
        <f t="shared" si="1"/>
        <v>#DIV/0!</v>
      </c>
      <c r="K24" s="83"/>
      <c r="L24" s="83"/>
      <c r="M24" s="152"/>
      <c r="N24" s="132"/>
      <c r="O24" s="83">
        <v>140</v>
      </c>
      <c r="P24" s="83">
        <v>140</v>
      </c>
      <c r="Q24" s="226">
        <v>219</v>
      </c>
      <c r="R24" s="85">
        <f t="shared" si="0"/>
        <v>15.642857142857142</v>
      </c>
      <c r="S24" s="128"/>
      <c r="T24" s="130"/>
      <c r="U24" s="131"/>
      <c r="V24" s="128" t="e">
        <f t="shared" si="3"/>
        <v>#DIV/0!</v>
      </c>
    </row>
    <row r="25" spans="1:22">
      <c r="A25" s="7">
        <v>19</v>
      </c>
      <c r="B25" s="9" t="s">
        <v>109</v>
      </c>
      <c r="C25" s="124">
        <v>1153.6500000000001</v>
      </c>
      <c r="D25" s="83">
        <v>1153.7</v>
      </c>
      <c r="E25" s="138">
        <v>3125</v>
      </c>
      <c r="F25" s="125">
        <f t="shared" si="4"/>
        <v>27.086764323480974</v>
      </c>
      <c r="G25" s="83">
        <v>102.73</v>
      </c>
      <c r="H25" s="83">
        <v>103</v>
      </c>
      <c r="I25" s="128">
        <v>222</v>
      </c>
      <c r="J25" s="117">
        <f t="shared" si="1"/>
        <v>21.553398058252426</v>
      </c>
      <c r="K25" s="83"/>
      <c r="L25" s="83"/>
      <c r="M25" s="152"/>
      <c r="N25" s="132"/>
      <c r="O25" s="83">
        <v>335.46</v>
      </c>
      <c r="P25" s="83">
        <v>335.46</v>
      </c>
      <c r="Q25" s="226">
        <v>558</v>
      </c>
      <c r="R25" s="85">
        <f t="shared" si="0"/>
        <v>16.633875871937043</v>
      </c>
      <c r="S25" s="128"/>
      <c r="T25" s="130"/>
      <c r="U25" s="131"/>
      <c r="V25" s="128" t="e">
        <f t="shared" si="3"/>
        <v>#DIV/0!</v>
      </c>
    </row>
    <row r="26" spans="1:22">
      <c r="A26" s="7">
        <v>20</v>
      </c>
      <c r="B26" s="9" t="s">
        <v>38</v>
      </c>
      <c r="C26" s="124">
        <v>240</v>
      </c>
      <c r="D26" s="83">
        <v>240</v>
      </c>
      <c r="E26" s="153">
        <v>228</v>
      </c>
      <c r="F26" s="125">
        <f t="shared" si="4"/>
        <v>9.5</v>
      </c>
      <c r="G26" s="83"/>
      <c r="H26" s="77"/>
      <c r="I26" s="130"/>
      <c r="J26" s="128" t="e">
        <f t="shared" si="1"/>
        <v>#DIV/0!</v>
      </c>
      <c r="K26" s="83"/>
      <c r="L26" s="77"/>
      <c r="M26" s="130"/>
      <c r="N26" s="132" t="e">
        <f t="shared" si="2"/>
        <v>#DIV/0!</v>
      </c>
      <c r="O26" s="83">
        <v>242</v>
      </c>
      <c r="P26" s="83">
        <v>242</v>
      </c>
      <c r="Q26" s="226">
        <v>157</v>
      </c>
      <c r="R26" s="85">
        <f t="shared" si="0"/>
        <v>6.4876033057851235</v>
      </c>
      <c r="S26" s="128"/>
      <c r="T26" s="130"/>
      <c r="U26" s="154"/>
      <c r="V26" s="155" t="e">
        <f t="shared" si="3"/>
        <v>#DIV/0!</v>
      </c>
    </row>
    <row r="27" spans="1:22">
      <c r="A27" s="7">
        <v>21</v>
      </c>
      <c r="B27" s="10" t="s">
        <v>39</v>
      </c>
      <c r="C27" s="286">
        <f>SUM(C7:C26)</f>
        <v>60818.05</v>
      </c>
      <c r="D27" s="157">
        <f>SUM(D7:D26)</f>
        <v>60818.1</v>
      </c>
      <c r="E27" s="157">
        <f>SUM(E7:E26)</f>
        <v>115948.5</v>
      </c>
      <c r="F27" s="125">
        <f t="shared" si="4"/>
        <v>19.064801432468293</v>
      </c>
      <c r="G27" s="77">
        <f>SUM(G7:G26)</f>
        <v>4144.7299999999996</v>
      </c>
      <c r="H27" s="163">
        <f>SUM(H7:H26)</f>
        <v>4145</v>
      </c>
      <c r="I27" s="136">
        <f>SUM(I7:I26)</f>
        <v>11394</v>
      </c>
      <c r="J27" s="132">
        <f t="shared" si="1"/>
        <v>27.488540410132689</v>
      </c>
      <c r="K27" s="77">
        <f>SUM(K7:K26)</f>
        <v>40</v>
      </c>
      <c r="L27" s="158">
        <f>SUM(L7:L26)</f>
        <v>0</v>
      </c>
      <c r="M27" s="85">
        <f>SUM(M7:M26)</f>
        <v>0</v>
      </c>
      <c r="N27" s="132" t="e">
        <f t="shared" si="2"/>
        <v>#DIV/0!</v>
      </c>
      <c r="O27" s="160">
        <f>SUM(O7:O26)</f>
        <v>11800.46</v>
      </c>
      <c r="P27" s="160">
        <f>SUM(P7:P26)</f>
        <v>11800.46</v>
      </c>
      <c r="Q27" s="88">
        <f>SUM(Q7:Q26)</f>
        <v>21606</v>
      </c>
      <c r="R27" s="85">
        <f t="shared" si="0"/>
        <v>18.309455733081592</v>
      </c>
      <c r="S27" s="128">
        <f>SUM(S7:S26)</f>
        <v>120</v>
      </c>
      <c r="T27" s="152">
        <f>SUM(T7:T26)</f>
        <v>120</v>
      </c>
      <c r="U27" s="125">
        <f>SUM(U7:U26)</f>
        <v>255</v>
      </c>
      <c r="V27" s="132">
        <f t="shared" si="3"/>
        <v>21.25</v>
      </c>
    </row>
    <row r="28" spans="1:22">
      <c r="A28" s="7">
        <v>22</v>
      </c>
      <c r="B28" s="9" t="s">
        <v>40</v>
      </c>
      <c r="C28" s="283">
        <v>20536</v>
      </c>
      <c r="D28" s="83">
        <v>20536</v>
      </c>
      <c r="E28" s="153">
        <v>34090</v>
      </c>
      <c r="F28" s="125">
        <f t="shared" si="4"/>
        <v>16.600116867939228</v>
      </c>
      <c r="G28" s="83">
        <v>3121</v>
      </c>
      <c r="H28" s="83">
        <v>3121</v>
      </c>
      <c r="I28" s="256">
        <v>4994</v>
      </c>
      <c r="J28" s="132">
        <f t="shared" si="1"/>
        <v>16.00128164049984</v>
      </c>
      <c r="K28" s="163"/>
      <c r="L28" s="77"/>
      <c r="M28" s="154"/>
      <c r="N28" s="149" t="e">
        <f t="shared" si="2"/>
        <v>#DIV/0!</v>
      </c>
      <c r="O28" s="158">
        <v>1924</v>
      </c>
      <c r="P28" s="83">
        <v>1924</v>
      </c>
      <c r="Q28" s="88">
        <v>2848</v>
      </c>
      <c r="R28" s="85">
        <f t="shared" si="0"/>
        <v>14.802494802494802</v>
      </c>
      <c r="S28" s="128">
        <v>261</v>
      </c>
      <c r="T28" s="128">
        <v>261</v>
      </c>
      <c r="U28" s="256">
        <v>353</v>
      </c>
      <c r="V28" s="125">
        <f>U28/T28*10</f>
        <v>13.524904214559388</v>
      </c>
    </row>
    <row r="29" spans="1:22">
      <c r="A29" s="7">
        <v>23</v>
      </c>
      <c r="B29" s="9" t="s">
        <v>41</v>
      </c>
      <c r="C29" s="285">
        <v>1302</v>
      </c>
      <c r="D29" s="83">
        <v>1302</v>
      </c>
      <c r="E29" s="138">
        <v>2869.5</v>
      </c>
      <c r="F29" s="125">
        <f t="shared" si="4"/>
        <v>22.039170506912441</v>
      </c>
      <c r="G29" s="83">
        <v>119</v>
      </c>
      <c r="H29" s="83">
        <v>119</v>
      </c>
      <c r="I29" s="220">
        <v>236.7</v>
      </c>
      <c r="J29" s="117">
        <f t="shared" si="1"/>
        <v>19.890756302521005</v>
      </c>
      <c r="K29" s="77"/>
      <c r="L29" s="77"/>
      <c r="M29" s="154"/>
      <c r="N29" s="149" t="e">
        <f t="shared" si="2"/>
        <v>#DIV/0!</v>
      </c>
      <c r="O29" s="158">
        <v>114</v>
      </c>
      <c r="P29" s="83">
        <v>114</v>
      </c>
      <c r="Q29" s="226">
        <v>230</v>
      </c>
      <c r="R29" s="85">
        <f t="shared" si="0"/>
        <v>20.17543859649123</v>
      </c>
      <c r="S29" s="130"/>
      <c r="T29" s="130"/>
      <c r="U29" s="166"/>
      <c r="V29" s="155" t="e">
        <f>U29/T29*10</f>
        <v>#DIV/0!</v>
      </c>
    </row>
    <row r="30" spans="1:22">
      <c r="A30" s="7">
        <v>24</v>
      </c>
      <c r="B30" s="10" t="s">
        <v>42</v>
      </c>
      <c r="C30" s="167">
        <f>SUM(C27:C29)</f>
        <v>82656.05</v>
      </c>
      <c r="D30" s="255">
        <f>SUM(D27:D29)</f>
        <v>82656.100000000006</v>
      </c>
      <c r="E30" s="255">
        <f>SUM(E27:E29)</f>
        <v>152908</v>
      </c>
      <c r="F30" s="125">
        <f t="shared" si="4"/>
        <v>18.499300112151431</v>
      </c>
      <c r="G30" s="163">
        <f>SUM(G27:G29)</f>
        <v>7384.73</v>
      </c>
      <c r="H30" s="163">
        <f>SUM(H27:H29)</f>
        <v>7385</v>
      </c>
      <c r="I30" s="136">
        <f>SUM(I27:I29)</f>
        <v>16624.7</v>
      </c>
      <c r="J30" s="132">
        <f t="shared" si="1"/>
        <v>22.511442112389979</v>
      </c>
      <c r="K30" s="163">
        <f>SUM(K27:K29)</f>
        <v>40</v>
      </c>
      <c r="L30" s="158">
        <f>SUM(L27:L29)</f>
        <v>0</v>
      </c>
      <c r="M30" s="85">
        <f>SUM(M27:M29)</f>
        <v>0</v>
      </c>
      <c r="N30" s="132" t="e">
        <f t="shared" si="2"/>
        <v>#DIV/0!</v>
      </c>
      <c r="O30" s="159">
        <f>SUM(O27:O29)</f>
        <v>13838.46</v>
      </c>
      <c r="P30" s="159">
        <f>SUM(P27:P29)</f>
        <v>13838.46</v>
      </c>
      <c r="Q30" s="164">
        <f>SUM(Q27:Q29)</f>
        <v>24684</v>
      </c>
      <c r="R30" s="85">
        <f t="shared" si="0"/>
        <v>17.83724489574707</v>
      </c>
      <c r="S30" s="280">
        <f>SUM(S27:S29)</f>
        <v>381</v>
      </c>
      <c r="T30" s="280">
        <f>SUM(T27:T29)</f>
        <v>381</v>
      </c>
      <c r="U30" s="168">
        <f>SUM(U27:U29)</f>
        <v>608</v>
      </c>
      <c r="V30" s="125">
        <f>U30/T30*10</f>
        <v>15.958005249343831</v>
      </c>
    </row>
    <row r="31" spans="1:22" ht="14.25" customHeight="1">
      <c r="A31" s="7">
        <v>25</v>
      </c>
      <c r="B31" s="10">
        <v>2019</v>
      </c>
      <c r="C31" s="169">
        <v>94602</v>
      </c>
      <c r="D31" s="81">
        <v>93687</v>
      </c>
      <c r="E31" s="170">
        <v>311563</v>
      </c>
      <c r="F31" s="155">
        <f t="shared" si="4"/>
        <v>33.255734520264284</v>
      </c>
      <c r="G31" s="253">
        <v>7911</v>
      </c>
      <c r="H31" s="79">
        <v>7911</v>
      </c>
      <c r="I31" s="142">
        <v>33659</v>
      </c>
      <c r="J31" s="132">
        <f t="shared" si="1"/>
        <v>42.547086335482234</v>
      </c>
      <c r="K31" s="91"/>
      <c r="L31" s="91"/>
      <c r="M31" s="172"/>
      <c r="N31" s="149" t="e">
        <f t="shared" si="2"/>
        <v>#DIV/0!</v>
      </c>
      <c r="O31" s="158">
        <v>12861</v>
      </c>
      <c r="P31" s="83">
        <v>12861</v>
      </c>
      <c r="Q31" s="88">
        <v>22796</v>
      </c>
      <c r="R31" s="85">
        <f t="shared" si="0"/>
        <v>17.724904750796984</v>
      </c>
      <c r="S31" s="141">
        <v>500</v>
      </c>
      <c r="T31" s="132">
        <v>500</v>
      </c>
      <c r="U31" s="254">
        <v>1243</v>
      </c>
      <c r="V31" s="125">
        <f>U31/T31*10</f>
        <v>24.860000000000003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C10" sqref="C10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4.140625" customWidth="1"/>
    <col min="25" max="25" width="5.5703125" customWidth="1"/>
    <col min="26" max="26" width="5" customWidth="1"/>
    <col min="27" max="27" width="5.5703125" customWidth="1"/>
    <col min="28" max="28" width="4.7109375" customWidth="1"/>
    <col min="29" max="29" width="4.85546875" customWidth="1"/>
    <col min="30" max="31" width="5.140625" customWidth="1"/>
    <col min="32" max="33" width="5.28515625" customWidth="1"/>
    <col min="34" max="34" width="4.7109375" customWidth="1"/>
    <col min="35" max="35" width="5.5703125" customWidth="1"/>
    <col min="36" max="36" width="4.7109375" customWidth="1"/>
    <col min="37" max="37" width="5.85546875" customWidth="1"/>
    <col min="38" max="38" width="6.28515625" customWidth="1"/>
    <col min="39" max="39" width="5.85546875" customWidth="1"/>
    <col min="40" max="40" width="5.5703125" customWidth="1"/>
    <col min="41" max="41" width="5.85546875" customWidth="1"/>
    <col min="42" max="42" width="7" customWidth="1"/>
    <col min="43" max="43" width="6.5703125" customWidth="1"/>
    <col min="44" max="44" width="6.285156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44" ht="15.75">
      <c r="A2" s="309" t="s">
        <v>118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44" ht="20.25">
      <c r="A3" s="310" t="s">
        <v>161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44">
      <c r="A4" s="2"/>
      <c r="B4" s="12"/>
      <c r="C4" s="101" t="s">
        <v>43</v>
      </c>
      <c r="D4" s="291" t="s">
        <v>111</v>
      </c>
      <c r="E4" s="292"/>
      <c r="F4" s="293"/>
      <c r="G4" s="95" t="s">
        <v>43</v>
      </c>
      <c r="H4" s="296" t="s">
        <v>114</v>
      </c>
      <c r="I4" s="297"/>
      <c r="J4" s="298"/>
      <c r="K4" s="102" t="s">
        <v>43</v>
      </c>
      <c r="L4" s="296" t="s">
        <v>99</v>
      </c>
      <c r="M4" s="297"/>
      <c r="N4" s="298"/>
      <c r="O4" s="103" t="s">
        <v>43</v>
      </c>
      <c r="P4" s="299" t="s">
        <v>113</v>
      </c>
      <c r="Q4" s="300"/>
      <c r="R4" s="301"/>
      <c r="S4" s="103" t="s">
        <v>43</v>
      </c>
      <c r="T4" s="299" t="s">
        <v>115</v>
      </c>
      <c r="U4" s="300"/>
      <c r="V4" s="301"/>
      <c r="W4" s="2"/>
      <c r="X4" s="12"/>
      <c r="Y4" s="95" t="s">
        <v>43</v>
      </c>
      <c r="Z4" s="291" t="s">
        <v>112</v>
      </c>
      <c r="AA4" s="292"/>
      <c r="AB4" s="293"/>
      <c r="AC4" s="95" t="s">
        <v>43</v>
      </c>
      <c r="AD4" s="296" t="s">
        <v>116</v>
      </c>
      <c r="AE4" s="297"/>
      <c r="AF4" s="298"/>
      <c r="AG4" s="95" t="s">
        <v>43</v>
      </c>
      <c r="AH4" s="296" t="s">
        <v>136</v>
      </c>
      <c r="AI4" s="297"/>
      <c r="AJ4" s="298"/>
      <c r="AK4" s="95" t="s">
        <v>43</v>
      </c>
      <c r="AL4" s="296" t="s">
        <v>158</v>
      </c>
      <c r="AM4" s="297"/>
      <c r="AN4" s="298"/>
      <c r="AO4" s="95" t="s">
        <v>43</v>
      </c>
      <c r="AP4" s="296" t="s">
        <v>159</v>
      </c>
      <c r="AQ4" s="297"/>
      <c r="AR4" s="298"/>
    </row>
    <row r="5" spans="1:44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0"/>
      <c r="T5" s="111" t="s">
        <v>46</v>
      </c>
      <c r="U5" s="111" t="s">
        <v>47</v>
      </c>
      <c r="V5" s="112" t="s">
        <v>48</v>
      </c>
      <c r="W5" s="4" t="s">
        <v>9</v>
      </c>
      <c r="X5" s="13" t="s">
        <v>10</v>
      </c>
      <c r="Y5" s="108"/>
      <c r="Z5" s="106" t="s">
        <v>46</v>
      </c>
      <c r="AA5" s="107" t="s">
        <v>47</v>
      </c>
      <c r="AB5" s="106" t="s">
        <v>48</v>
      </c>
      <c r="AC5" s="108"/>
      <c r="AD5" s="106" t="s">
        <v>46</v>
      </c>
      <c r="AE5" s="106" t="s">
        <v>47</v>
      </c>
      <c r="AF5" s="106" t="s">
        <v>48</v>
      </c>
      <c r="AG5" s="108"/>
      <c r="AH5" s="106" t="s">
        <v>46</v>
      </c>
      <c r="AI5" s="106" t="s">
        <v>47</v>
      </c>
      <c r="AJ5" s="106" t="s">
        <v>48</v>
      </c>
      <c r="AK5" s="108"/>
      <c r="AL5" s="106" t="s">
        <v>46</v>
      </c>
      <c r="AM5" s="106" t="s">
        <v>47</v>
      </c>
      <c r="AN5" s="106" t="s">
        <v>48</v>
      </c>
      <c r="AO5" s="108"/>
      <c r="AP5" s="106" t="s">
        <v>46</v>
      </c>
      <c r="AQ5" s="106" t="s">
        <v>47</v>
      </c>
      <c r="AR5" s="106" t="s">
        <v>48</v>
      </c>
    </row>
    <row r="6" spans="1:44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0"/>
      <c r="T6" s="121" t="s">
        <v>49</v>
      </c>
      <c r="U6" s="121" t="s">
        <v>49</v>
      </c>
      <c r="V6" s="122" t="s">
        <v>15</v>
      </c>
      <c r="W6" s="5" t="s">
        <v>18</v>
      </c>
      <c r="X6" s="14"/>
      <c r="Y6" s="123"/>
      <c r="Z6" s="115" t="s">
        <v>49</v>
      </c>
      <c r="AA6" s="116" t="s">
        <v>49</v>
      </c>
      <c r="AB6" s="115" t="s">
        <v>50</v>
      </c>
      <c r="AC6" s="117"/>
      <c r="AD6" s="115" t="s">
        <v>49</v>
      </c>
      <c r="AE6" s="116" t="s">
        <v>49</v>
      </c>
      <c r="AF6" s="115" t="s">
        <v>50</v>
      </c>
      <c r="AG6" s="117"/>
      <c r="AH6" s="115" t="s">
        <v>49</v>
      </c>
      <c r="AI6" s="116" t="s">
        <v>49</v>
      </c>
      <c r="AJ6" s="115" t="s">
        <v>50</v>
      </c>
      <c r="AK6" s="117"/>
      <c r="AL6" s="115" t="s">
        <v>49</v>
      </c>
      <c r="AM6" s="116" t="s">
        <v>49</v>
      </c>
      <c r="AN6" s="115" t="s">
        <v>50</v>
      </c>
      <c r="AO6" s="117"/>
      <c r="AP6" s="115" t="s">
        <v>49</v>
      </c>
      <c r="AQ6" s="116" t="s">
        <v>49</v>
      </c>
      <c r="AR6" s="115" t="s">
        <v>50</v>
      </c>
    </row>
    <row r="7" spans="1:44" ht="13.5" customHeight="1">
      <c r="A7" s="8">
        <v>1</v>
      </c>
      <c r="B7" s="15" t="s">
        <v>51</v>
      </c>
      <c r="C7" s="124"/>
      <c r="D7" s="84"/>
      <c r="E7" s="85"/>
      <c r="F7" s="125" t="e">
        <f>E7/D7*10</f>
        <v>#DIV/0!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79"/>
      <c r="T7" s="76"/>
      <c r="U7" s="76"/>
      <c r="V7" s="85" t="e">
        <f t="shared" ref="V7:V25" si="1">U7/T7*10</f>
        <v>#DIV/0!</v>
      </c>
      <c r="W7" s="8">
        <v>1</v>
      </c>
      <c r="X7" s="15" t="s">
        <v>51</v>
      </c>
      <c r="Y7" s="124"/>
      <c r="Z7" s="84"/>
      <c r="AA7" s="85"/>
      <c r="AB7" s="125" t="e">
        <f>AA7/Z7*10</f>
        <v>#DIV/0!</v>
      </c>
      <c r="AC7" s="108"/>
      <c r="AD7" s="126"/>
      <c r="AE7" s="127"/>
      <c r="AF7" s="128" t="e">
        <f>AE7/AD7*10</f>
        <v>#DIV/0!</v>
      </c>
      <c r="AG7" s="108"/>
      <c r="AH7" s="126"/>
      <c r="AI7" s="127"/>
      <c r="AJ7" s="128" t="e">
        <f>AI7/AH7*10</f>
        <v>#DIV/0!</v>
      </c>
      <c r="AK7" s="108"/>
      <c r="AL7" s="126"/>
      <c r="AM7" s="127"/>
      <c r="AN7" s="128" t="e">
        <f>AM7/AL7*10</f>
        <v>#DIV/0!</v>
      </c>
      <c r="AO7" s="108"/>
      <c r="AP7" s="126"/>
      <c r="AQ7" s="127"/>
      <c r="AR7" s="128" t="e">
        <f>AQ7/AP7*10</f>
        <v>#DIV/0!</v>
      </c>
    </row>
    <row r="8" spans="1:44" ht="14.25" customHeight="1">
      <c r="A8" s="7">
        <v>2</v>
      </c>
      <c r="B8" s="9" t="s">
        <v>52</v>
      </c>
      <c r="C8" s="124"/>
      <c r="D8" s="84"/>
      <c r="E8" s="85"/>
      <c r="F8" s="125" t="e">
        <f t="shared" ref="F8:F31" si="2">E8/D8*10</f>
        <v>#DIV/0!</v>
      </c>
      <c r="G8" s="128"/>
      <c r="H8" s="130"/>
      <c r="I8" s="131"/>
      <c r="J8" s="128" t="e">
        <f t="shared" ref="J8:J31" si="3">I8/H8*10</f>
        <v>#DIV/0!</v>
      </c>
      <c r="K8" s="128"/>
      <c r="L8" s="128"/>
      <c r="M8" s="100"/>
      <c r="N8" s="132" t="e">
        <f t="shared" ref="N8:N31" si="4">M8/L8*10</f>
        <v>#DIV/0!</v>
      </c>
      <c r="O8" s="83"/>
      <c r="P8" s="77"/>
      <c r="Q8" s="77"/>
      <c r="R8" s="85" t="e">
        <f t="shared" si="0"/>
        <v>#DIV/0!</v>
      </c>
      <c r="S8" s="83"/>
      <c r="T8" s="77"/>
      <c r="U8" s="77"/>
      <c r="V8" s="85" t="e">
        <f t="shared" si="1"/>
        <v>#DIV/0!</v>
      </c>
      <c r="W8" s="7">
        <v>2</v>
      </c>
      <c r="X8" s="9" t="s">
        <v>52</v>
      </c>
      <c r="Y8" s="124"/>
      <c r="Z8" s="84"/>
      <c r="AA8" s="85"/>
      <c r="AB8" s="125" t="e">
        <f t="shared" ref="AB8:AB31" si="5">AA8/Z8*10</f>
        <v>#DIV/0!</v>
      </c>
      <c r="AC8" s="128"/>
      <c r="AD8" s="130"/>
      <c r="AE8" s="131"/>
      <c r="AF8" s="128" t="e">
        <f t="shared" ref="AF8:AF31" si="6">AE8/AD8*10</f>
        <v>#DIV/0!</v>
      </c>
      <c r="AG8" s="128"/>
      <c r="AH8" s="130"/>
      <c r="AI8" s="131"/>
      <c r="AJ8" s="128" t="e">
        <f t="shared" ref="AJ8:AJ31" si="7">AI8/AH8*10</f>
        <v>#DIV/0!</v>
      </c>
      <c r="AK8" s="128"/>
      <c r="AL8" s="130"/>
      <c r="AM8" s="131"/>
      <c r="AN8" s="128" t="e">
        <f t="shared" ref="AN8:AN31" si="8">AM8/AL8*10</f>
        <v>#DIV/0!</v>
      </c>
      <c r="AO8" s="128"/>
      <c r="AP8" s="130"/>
      <c r="AQ8" s="131"/>
      <c r="AR8" s="128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3"/>
      <c r="D9" s="133"/>
      <c r="E9" s="134"/>
      <c r="F9" s="125" t="e">
        <f t="shared" si="2"/>
        <v>#DIV/0!</v>
      </c>
      <c r="G9" s="117"/>
      <c r="H9" s="128"/>
      <c r="I9" s="135"/>
      <c r="J9" s="128" t="e">
        <f t="shared" si="3"/>
        <v>#DIV/0!</v>
      </c>
      <c r="K9" s="117"/>
      <c r="L9" s="130"/>
      <c r="M9" s="131"/>
      <c r="N9" s="132" t="e">
        <f t="shared" si="4"/>
        <v>#DIV/0!</v>
      </c>
      <c r="O9" s="83"/>
      <c r="P9" s="77"/>
      <c r="Q9" s="136"/>
      <c r="R9" s="85" t="e">
        <f t="shared" si="0"/>
        <v>#DIV/0!</v>
      </c>
      <c r="S9" s="83"/>
      <c r="T9" s="77"/>
      <c r="U9" s="136"/>
      <c r="V9" s="85" t="e">
        <f t="shared" si="1"/>
        <v>#DIV/0!</v>
      </c>
      <c r="W9" s="7">
        <v>3</v>
      </c>
      <c r="X9" s="9" t="s">
        <v>53</v>
      </c>
      <c r="Y9" s="103"/>
      <c r="Z9" s="133"/>
      <c r="AA9" s="134"/>
      <c r="AB9" s="125" t="e">
        <f t="shared" si="5"/>
        <v>#DIV/0!</v>
      </c>
      <c r="AC9" s="117"/>
      <c r="AD9" s="128"/>
      <c r="AE9" s="135"/>
      <c r="AF9" s="128" t="e">
        <f t="shared" si="6"/>
        <v>#DIV/0!</v>
      </c>
      <c r="AG9" s="117"/>
      <c r="AH9" s="128"/>
      <c r="AI9" s="135"/>
      <c r="AJ9" s="128" t="e">
        <f t="shared" si="7"/>
        <v>#DIV/0!</v>
      </c>
      <c r="AK9" s="117"/>
      <c r="AL9" s="128"/>
      <c r="AM9" s="135"/>
      <c r="AN9" s="128" t="e">
        <f t="shared" si="8"/>
        <v>#DIV/0!</v>
      </c>
      <c r="AO9" s="117"/>
      <c r="AP9" s="128"/>
      <c r="AQ9" s="135"/>
      <c r="AR9" s="128" t="e">
        <f t="shared" si="9"/>
        <v>#DIV/0!</v>
      </c>
    </row>
    <row r="10" spans="1:44" ht="13.5" customHeight="1">
      <c r="A10" s="7">
        <v>4</v>
      </c>
      <c r="B10" s="9" t="s">
        <v>25</v>
      </c>
      <c r="C10" s="137"/>
      <c r="D10" s="83"/>
      <c r="E10" s="138"/>
      <c r="F10" s="125" t="e">
        <f t="shared" si="2"/>
        <v>#DIV/0!</v>
      </c>
      <c r="G10" s="79"/>
      <c r="H10" s="79"/>
      <c r="I10" s="139"/>
      <c r="J10" s="125" t="e">
        <f t="shared" si="3"/>
        <v>#DIV/0!</v>
      </c>
      <c r="K10" s="79"/>
      <c r="L10" s="79"/>
      <c r="M10" s="140"/>
      <c r="N10" s="132" t="e">
        <f t="shared" si="4"/>
        <v>#DIV/0!</v>
      </c>
      <c r="O10" s="83"/>
      <c r="P10" s="83"/>
      <c r="Q10" s="83"/>
      <c r="R10" s="85" t="e">
        <f t="shared" si="0"/>
        <v>#DIV/0!</v>
      </c>
      <c r="S10" s="83"/>
      <c r="T10" s="83"/>
      <c r="U10" s="83"/>
      <c r="V10" s="85" t="e">
        <f t="shared" si="1"/>
        <v>#DIV/0!</v>
      </c>
      <c r="W10" s="7">
        <v>4</v>
      </c>
      <c r="X10" s="9" t="s">
        <v>25</v>
      </c>
      <c r="Y10" s="137"/>
      <c r="Z10" s="83"/>
      <c r="AA10" s="138"/>
      <c r="AB10" s="125" t="e">
        <f t="shared" si="5"/>
        <v>#DIV/0!</v>
      </c>
      <c r="AC10" s="79"/>
      <c r="AD10" s="79"/>
      <c r="AE10" s="139"/>
      <c r="AF10" s="125" t="e">
        <f t="shared" si="6"/>
        <v>#DIV/0!</v>
      </c>
      <c r="AG10" s="79"/>
      <c r="AH10" s="79"/>
      <c r="AI10" s="139"/>
      <c r="AJ10" s="125" t="e">
        <f t="shared" si="7"/>
        <v>#DIV/0!</v>
      </c>
      <c r="AK10" s="79">
        <v>1020</v>
      </c>
      <c r="AL10" s="79"/>
      <c r="AM10" s="139"/>
      <c r="AN10" s="125" t="e">
        <f t="shared" si="8"/>
        <v>#DIV/0!</v>
      </c>
      <c r="AO10" s="79"/>
      <c r="AP10" s="79"/>
      <c r="AQ10" s="139"/>
      <c r="AR10" s="125" t="e">
        <f t="shared" si="9"/>
        <v>#DIV/0!</v>
      </c>
    </row>
    <row r="11" spans="1:44" ht="12" customHeight="1">
      <c r="A11" s="7">
        <v>5</v>
      </c>
      <c r="B11" s="9" t="s">
        <v>54</v>
      </c>
      <c r="C11" s="124"/>
      <c r="D11" s="83"/>
      <c r="E11" s="138"/>
      <c r="F11" s="125" t="e">
        <f t="shared" si="2"/>
        <v>#DIV/0!</v>
      </c>
      <c r="G11" s="143"/>
      <c r="H11" s="74"/>
      <c r="I11" s="127"/>
      <c r="J11" s="128" t="e">
        <f t="shared" si="3"/>
        <v>#DIV/0!</v>
      </c>
      <c r="K11" s="143"/>
      <c r="L11" s="143"/>
      <c r="M11" s="129"/>
      <c r="N11" s="132" t="e">
        <f t="shared" si="4"/>
        <v>#DIV/0!</v>
      </c>
      <c r="O11" s="83"/>
      <c r="P11" s="77"/>
      <c r="Q11" s="77"/>
      <c r="R11" s="85" t="e">
        <f t="shared" si="0"/>
        <v>#DIV/0!</v>
      </c>
      <c r="S11" s="83"/>
      <c r="T11" s="77"/>
      <c r="U11" s="77"/>
      <c r="V11" s="85" t="e">
        <f t="shared" si="1"/>
        <v>#DIV/0!</v>
      </c>
      <c r="W11" s="7">
        <v>5</v>
      </c>
      <c r="X11" s="9" t="s">
        <v>54</v>
      </c>
      <c r="Y11" s="124"/>
      <c r="Z11" s="83"/>
      <c r="AA11" s="138"/>
      <c r="AB11" s="125" t="e">
        <f t="shared" si="5"/>
        <v>#DIV/0!</v>
      </c>
      <c r="AC11" s="143"/>
      <c r="AD11" s="74"/>
      <c r="AE11" s="127"/>
      <c r="AF11" s="128" t="e">
        <f t="shared" si="6"/>
        <v>#DIV/0!</v>
      </c>
      <c r="AG11" s="143"/>
      <c r="AH11" s="74"/>
      <c r="AI11" s="127"/>
      <c r="AJ11" s="128" t="e">
        <f t="shared" si="7"/>
        <v>#DIV/0!</v>
      </c>
      <c r="AK11" s="143"/>
      <c r="AL11" s="74"/>
      <c r="AM11" s="127"/>
      <c r="AN11" s="128" t="e">
        <f t="shared" si="8"/>
        <v>#DIV/0!</v>
      </c>
      <c r="AO11" s="143"/>
      <c r="AP11" s="74"/>
      <c r="AQ11" s="127"/>
      <c r="AR11" s="128" t="e">
        <f t="shared" si="9"/>
        <v>#DIV/0!</v>
      </c>
    </row>
    <row r="12" spans="1:44">
      <c r="A12" s="7">
        <v>6</v>
      </c>
      <c r="B12" s="9" t="s">
        <v>26</v>
      </c>
      <c r="C12" s="124"/>
      <c r="D12" s="83"/>
      <c r="E12" s="145"/>
      <c r="F12" s="125" t="e">
        <f t="shared" si="2"/>
        <v>#DIV/0!</v>
      </c>
      <c r="G12" s="83">
        <v>62</v>
      </c>
      <c r="H12" s="83">
        <v>62</v>
      </c>
      <c r="I12" s="260">
        <v>116</v>
      </c>
      <c r="J12" s="128">
        <f t="shared" si="3"/>
        <v>18.709677419354836</v>
      </c>
      <c r="K12" s="83"/>
      <c r="L12" s="83"/>
      <c r="M12" s="135"/>
      <c r="N12" s="132" t="e">
        <f t="shared" si="4"/>
        <v>#DIV/0!</v>
      </c>
      <c r="O12" s="83">
        <v>142</v>
      </c>
      <c r="P12" s="83"/>
      <c r="Q12" s="83"/>
      <c r="R12" s="85" t="e">
        <f t="shared" si="0"/>
        <v>#DIV/0!</v>
      </c>
      <c r="S12" s="83"/>
      <c r="T12" s="83"/>
      <c r="U12" s="83"/>
      <c r="V12" s="85" t="e">
        <f t="shared" si="1"/>
        <v>#DIV/0!</v>
      </c>
      <c r="W12" s="7">
        <v>6</v>
      </c>
      <c r="X12" s="9" t="s">
        <v>26</v>
      </c>
      <c r="Y12" s="124">
        <v>89</v>
      </c>
      <c r="Z12" s="83"/>
      <c r="AA12" s="145"/>
      <c r="AB12" s="125" t="e">
        <f t="shared" si="5"/>
        <v>#DIV/0!</v>
      </c>
      <c r="AC12" s="83"/>
      <c r="AD12" s="77"/>
      <c r="AE12" s="131"/>
      <c r="AF12" s="128" t="e">
        <f t="shared" si="6"/>
        <v>#DIV/0!</v>
      </c>
      <c r="AG12" s="83">
        <v>18</v>
      </c>
      <c r="AH12" s="83">
        <v>18</v>
      </c>
      <c r="AI12" s="281">
        <v>11</v>
      </c>
      <c r="AJ12" s="128">
        <f t="shared" si="7"/>
        <v>6.1111111111111116</v>
      </c>
      <c r="AK12" s="83">
        <v>390</v>
      </c>
      <c r="AL12" s="77"/>
      <c r="AM12" s="131"/>
      <c r="AN12" s="128" t="e">
        <f t="shared" si="8"/>
        <v>#DIV/0!</v>
      </c>
      <c r="AO12" s="83"/>
      <c r="AP12" s="77"/>
      <c r="AQ12" s="131"/>
      <c r="AR12" s="128" t="e">
        <f t="shared" si="9"/>
        <v>#DIV/0!</v>
      </c>
    </row>
    <row r="13" spans="1:44">
      <c r="A13" s="7">
        <v>7</v>
      </c>
      <c r="B13" s="9" t="s">
        <v>27</v>
      </c>
      <c r="C13" s="124"/>
      <c r="D13" s="83"/>
      <c r="E13" s="138"/>
      <c r="F13" s="125" t="e">
        <f t="shared" si="2"/>
        <v>#DIV/0!</v>
      </c>
      <c r="G13" s="83"/>
      <c r="H13" s="77"/>
      <c r="I13" s="131"/>
      <c r="J13" s="128" t="e">
        <f t="shared" si="3"/>
        <v>#DIV/0!</v>
      </c>
      <c r="K13" s="83"/>
      <c r="L13" s="83"/>
      <c r="M13" s="100"/>
      <c r="N13" s="132" t="e">
        <f t="shared" si="4"/>
        <v>#DIV/0!</v>
      </c>
      <c r="O13" s="83"/>
      <c r="P13" s="77"/>
      <c r="Q13" s="77"/>
      <c r="R13" s="85" t="e">
        <f t="shared" si="0"/>
        <v>#DIV/0!</v>
      </c>
      <c r="S13" s="83"/>
      <c r="T13" s="77"/>
      <c r="U13" s="77"/>
      <c r="V13" s="85" t="e">
        <f t="shared" si="1"/>
        <v>#DIV/0!</v>
      </c>
      <c r="W13" s="7">
        <v>7</v>
      </c>
      <c r="X13" s="9" t="s">
        <v>27</v>
      </c>
      <c r="Y13" s="124"/>
      <c r="Z13" s="83"/>
      <c r="AA13" s="138"/>
      <c r="AB13" s="125" t="e">
        <f t="shared" si="5"/>
        <v>#DIV/0!</v>
      </c>
      <c r="AC13" s="83"/>
      <c r="AD13" s="77"/>
      <c r="AE13" s="131"/>
      <c r="AF13" s="128" t="e">
        <f t="shared" si="6"/>
        <v>#DIV/0!</v>
      </c>
      <c r="AG13" s="83"/>
      <c r="AH13" s="77"/>
      <c r="AI13" s="131"/>
      <c r="AJ13" s="128" t="e">
        <f t="shared" si="7"/>
        <v>#DIV/0!</v>
      </c>
      <c r="AK13" s="83"/>
      <c r="AL13" s="77"/>
      <c r="AM13" s="131"/>
      <c r="AN13" s="128" t="e">
        <f t="shared" si="8"/>
        <v>#DIV/0!</v>
      </c>
      <c r="AO13" s="83"/>
      <c r="AP13" s="77"/>
      <c r="AQ13" s="131"/>
      <c r="AR13" s="128" t="e">
        <f t="shared" si="9"/>
        <v>#DIV/0!</v>
      </c>
    </row>
    <row r="14" spans="1:44">
      <c r="A14" s="7">
        <v>8</v>
      </c>
      <c r="B14" s="9" t="s">
        <v>28</v>
      </c>
      <c r="C14" s="124">
        <v>64</v>
      </c>
      <c r="D14" s="83">
        <v>64</v>
      </c>
      <c r="E14" s="145">
        <v>51</v>
      </c>
      <c r="F14" s="125">
        <f t="shared" si="2"/>
        <v>7.96875</v>
      </c>
      <c r="G14" s="79"/>
      <c r="H14" s="76"/>
      <c r="I14" s="146"/>
      <c r="J14" s="125" t="e">
        <f t="shared" si="3"/>
        <v>#DIV/0!</v>
      </c>
      <c r="K14" s="79"/>
      <c r="L14" s="76"/>
      <c r="M14" s="146"/>
      <c r="N14" s="132" t="e">
        <f t="shared" si="4"/>
        <v>#DIV/0!</v>
      </c>
      <c r="O14" s="83"/>
      <c r="P14" s="77"/>
      <c r="Q14" s="136"/>
      <c r="R14" s="85" t="e">
        <f t="shared" si="0"/>
        <v>#DIV/0!</v>
      </c>
      <c r="S14" s="83"/>
      <c r="T14" s="77"/>
      <c r="U14" s="136"/>
      <c r="V14" s="85" t="e">
        <f t="shared" si="1"/>
        <v>#DIV/0!</v>
      </c>
      <c r="W14" s="7">
        <v>8</v>
      </c>
      <c r="X14" s="9" t="s">
        <v>28</v>
      </c>
      <c r="Y14" s="124"/>
      <c r="Z14" s="83"/>
      <c r="AA14" s="145"/>
      <c r="AB14" s="125" t="e">
        <f t="shared" si="5"/>
        <v>#DIV/0!</v>
      </c>
      <c r="AC14" s="79"/>
      <c r="AD14" s="76"/>
      <c r="AE14" s="146"/>
      <c r="AF14" s="125" t="e">
        <f t="shared" si="6"/>
        <v>#DIV/0!</v>
      </c>
      <c r="AG14" s="79"/>
      <c r="AH14" s="76"/>
      <c r="AI14" s="146"/>
      <c r="AJ14" s="125" t="e">
        <f t="shared" si="7"/>
        <v>#DIV/0!</v>
      </c>
      <c r="AK14" s="79"/>
      <c r="AL14" s="76"/>
      <c r="AM14" s="146"/>
      <c r="AN14" s="125" t="e">
        <f t="shared" si="8"/>
        <v>#DIV/0!</v>
      </c>
      <c r="AO14" s="79"/>
      <c r="AP14" s="76"/>
      <c r="AQ14" s="146"/>
      <c r="AR14" s="125" t="e">
        <f t="shared" si="9"/>
        <v>#DIV/0!</v>
      </c>
    </row>
    <row r="15" spans="1:44">
      <c r="A15" s="7">
        <v>9</v>
      </c>
      <c r="B15" s="9" t="s">
        <v>29</v>
      </c>
      <c r="C15" s="124"/>
      <c r="D15" s="83"/>
      <c r="E15" s="138"/>
      <c r="F15" s="125" t="e">
        <f t="shared" si="2"/>
        <v>#DIV/0!</v>
      </c>
      <c r="G15" s="143"/>
      <c r="H15" s="74"/>
      <c r="I15" s="127"/>
      <c r="J15" s="128" t="e">
        <f t="shared" si="3"/>
        <v>#DIV/0!</v>
      </c>
      <c r="K15" s="143"/>
      <c r="L15" s="74"/>
      <c r="M15" s="127"/>
      <c r="N15" s="132" t="e">
        <f t="shared" si="4"/>
        <v>#DIV/0!</v>
      </c>
      <c r="O15" s="83"/>
      <c r="P15" s="77"/>
      <c r="Q15" s="136"/>
      <c r="R15" s="85" t="e">
        <f t="shared" si="0"/>
        <v>#DIV/0!</v>
      </c>
      <c r="S15" s="83"/>
      <c r="T15" s="77"/>
      <c r="U15" s="136"/>
      <c r="V15" s="85" t="e">
        <f t="shared" si="1"/>
        <v>#DIV/0!</v>
      </c>
      <c r="W15" s="7">
        <v>9</v>
      </c>
      <c r="X15" s="9" t="s">
        <v>29</v>
      </c>
      <c r="Y15" s="124"/>
      <c r="Z15" s="83"/>
      <c r="AA15" s="138"/>
      <c r="AB15" s="125" t="e">
        <f t="shared" si="5"/>
        <v>#DIV/0!</v>
      </c>
      <c r="AC15" s="143"/>
      <c r="AD15" s="74"/>
      <c r="AE15" s="127"/>
      <c r="AF15" s="128" t="e">
        <f t="shared" si="6"/>
        <v>#DIV/0!</v>
      </c>
      <c r="AG15" s="143"/>
      <c r="AH15" s="74"/>
      <c r="AI15" s="127"/>
      <c r="AJ15" s="128" t="e">
        <f t="shared" si="7"/>
        <v>#DIV/0!</v>
      </c>
      <c r="AK15" s="143"/>
      <c r="AL15" s="74"/>
      <c r="AM15" s="127"/>
      <c r="AN15" s="128" t="e">
        <f t="shared" si="8"/>
        <v>#DIV/0!</v>
      </c>
      <c r="AO15" s="143"/>
      <c r="AP15" s="74"/>
      <c r="AQ15" s="127"/>
      <c r="AR15" s="128" t="e">
        <f t="shared" si="9"/>
        <v>#DIV/0!</v>
      </c>
    </row>
    <row r="16" spans="1:44">
      <c r="A16" s="7">
        <v>10</v>
      </c>
      <c r="B16" s="9" t="s">
        <v>30</v>
      </c>
      <c r="C16" s="124"/>
      <c r="D16" s="83"/>
      <c r="E16" s="138"/>
      <c r="F16" s="125" t="e">
        <f t="shared" si="2"/>
        <v>#DIV/0!</v>
      </c>
      <c r="G16" s="83"/>
      <c r="H16" s="83"/>
      <c r="I16" s="100"/>
      <c r="J16" s="125" t="e">
        <f t="shared" si="3"/>
        <v>#DIV/0!</v>
      </c>
      <c r="K16" s="83"/>
      <c r="L16" s="83"/>
      <c r="M16" s="100"/>
      <c r="N16" s="132" t="e">
        <f t="shared" si="4"/>
        <v>#DIV/0!</v>
      </c>
      <c r="O16" s="83"/>
      <c r="P16" s="77"/>
      <c r="Q16" s="77"/>
      <c r="R16" s="85" t="e">
        <f t="shared" si="0"/>
        <v>#DIV/0!</v>
      </c>
      <c r="S16" s="83"/>
      <c r="T16" s="77"/>
      <c r="U16" s="77"/>
      <c r="V16" s="85" t="e">
        <f t="shared" si="1"/>
        <v>#DIV/0!</v>
      </c>
      <c r="W16" s="7">
        <v>10</v>
      </c>
      <c r="X16" s="9" t="s">
        <v>30</v>
      </c>
      <c r="Y16" s="124"/>
      <c r="Z16" s="83"/>
      <c r="AA16" s="138"/>
      <c r="AB16" s="125" t="e">
        <f t="shared" si="5"/>
        <v>#DIV/0!</v>
      </c>
      <c r="AC16" s="83"/>
      <c r="AD16" s="83"/>
      <c r="AE16" s="100"/>
      <c r="AF16" s="125" t="e">
        <f t="shared" si="6"/>
        <v>#DIV/0!</v>
      </c>
      <c r="AG16" s="83"/>
      <c r="AH16" s="83"/>
      <c r="AI16" s="219"/>
      <c r="AJ16" s="125" t="e">
        <f t="shared" si="7"/>
        <v>#DIV/0!</v>
      </c>
      <c r="AK16" s="83"/>
      <c r="AL16" s="83"/>
      <c r="AM16" s="261"/>
      <c r="AN16" s="125" t="e">
        <f t="shared" si="8"/>
        <v>#DIV/0!</v>
      </c>
      <c r="AO16" s="83"/>
      <c r="AP16" s="83"/>
      <c r="AQ16" s="261"/>
      <c r="AR16" s="125" t="e">
        <f t="shared" si="9"/>
        <v>#DIV/0!</v>
      </c>
    </row>
    <row r="17" spans="1:44">
      <c r="A17" s="7">
        <v>11</v>
      </c>
      <c r="B17" s="9" t="s">
        <v>31</v>
      </c>
      <c r="C17" s="124"/>
      <c r="D17" s="83"/>
      <c r="E17" s="138"/>
      <c r="F17" s="125" t="e">
        <f t="shared" si="2"/>
        <v>#DIV/0!</v>
      </c>
      <c r="G17" s="143"/>
      <c r="H17" s="74"/>
      <c r="I17" s="127"/>
      <c r="J17" s="128" t="e">
        <f t="shared" si="3"/>
        <v>#DIV/0!</v>
      </c>
      <c r="K17" s="143"/>
      <c r="L17" s="143"/>
      <c r="M17" s="129"/>
      <c r="N17" s="132" t="e">
        <f t="shared" si="4"/>
        <v>#DIV/0!</v>
      </c>
      <c r="O17" s="83"/>
      <c r="P17" s="77"/>
      <c r="Q17" s="77"/>
      <c r="R17" s="85" t="e">
        <f t="shared" si="0"/>
        <v>#DIV/0!</v>
      </c>
      <c r="S17" s="83"/>
      <c r="T17" s="77"/>
      <c r="U17" s="77"/>
      <c r="V17" s="85" t="e">
        <f t="shared" si="1"/>
        <v>#DIV/0!</v>
      </c>
      <c r="W17" s="7">
        <v>11</v>
      </c>
      <c r="X17" s="9" t="s">
        <v>31</v>
      </c>
      <c r="Y17" s="124"/>
      <c r="Z17" s="83"/>
      <c r="AA17" s="138"/>
      <c r="AB17" s="125" t="e">
        <f t="shared" si="5"/>
        <v>#DIV/0!</v>
      </c>
      <c r="AC17" s="143"/>
      <c r="AD17" s="74"/>
      <c r="AE17" s="127"/>
      <c r="AF17" s="128" t="e">
        <f t="shared" si="6"/>
        <v>#DIV/0!</v>
      </c>
      <c r="AG17" s="143"/>
      <c r="AH17" s="74"/>
      <c r="AI17" s="127"/>
      <c r="AJ17" s="128" t="e">
        <f t="shared" si="7"/>
        <v>#DIV/0!</v>
      </c>
      <c r="AK17" s="143"/>
      <c r="AL17" s="74"/>
      <c r="AM17" s="127"/>
      <c r="AN17" s="128" t="e">
        <f t="shared" si="8"/>
        <v>#DIV/0!</v>
      </c>
      <c r="AO17" s="143"/>
      <c r="AP17" s="74"/>
      <c r="AQ17" s="127"/>
      <c r="AR17" s="128" t="e">
        <f t="shared" si="9"/>
        <v>#DIV/0!</v>
      </c>
    </row>
    <row r="18" spans="1:44">
      <c r="A18" s="7">
        <v>12</v>
      </c>
      <c r="B18" s="9" t="s">
        <v>32</v>
      </c>
      <c r="C18" s="124"/>
      <c r="D18" s="83"/>
      <c r="E18" s="138"/>
      <c r="F18" s="125" t="e">
        <f t="shared" si="2"/>
        <v>#DIV/0!</v>
      </c>
      <c r="G18" s="83"/>
      <c r="H18" s="77"/>
      <c r="I18" s="131"/>
      <c r="J18" s="117" t="e">
        <f t="shared" si="3"/>
        <v>#DIV/0!</v>
      </c>
      <c r="K18" s="83"/>
      <c r="L18" s="83"/>
      <c r="M18" s="100"/>
      <c r="N18" s="132" t="e">
        <f t="shared" si="4"/>
        <v>#DIV/0!</v>
      </c>
      <c r="O18" s="83"/>
      <c r="P18" s="77"/>
      <c r="Q18" s="77"/>
      <c r="R18" s="85" t="e">
        <f t="shared" si="0"/>
        <v>#DIV/0!</v>
      </c>
      <c r="S18" s="83"/>
      <c r="T18" s="77"/>
      <c r="U18" s="77"/>
      <c r="V18" s="85" t="e">
        <f t="shared" si="1"/>
        <v>#DIV/0!</v>
      </c>
      <c r="W18" s="7">
        <v>12</v>
      </c>
      <c r="X18" s="9" t="s">
        <v>32</v>
      </c>
      <c r="Y18" s="124"/>
      <c r="Z18" s="83"/>
      <c r="AA18" s="138"/>
      <c r="AB18" s="125" t="e">
        <f t="shared" si="5"/>
        <v>#DIV/0!</v>
      </c>
      <c r="AC18" s="83"/>
      <c r="AD18" s="77"/>
      <c r="AE18" s="131"/>
      <c r="AF18" s="117" t="e">
        <f t="shared" si="6"/>
        <v>#DIV/0!</v>
      </c>
      <c r="AG18" s="83">
        <v>1191</v>
      </c>
      <c r="AH18" s="229">
        <v>1191</v>
      </c>
      <c r="AI18" s="269">
        <v>706</v>
      </c>
      <c r="AJ18" s="117">
        <f t="shared" si="7"/>
        <v>5.9277917716204875</v>
      </c>
      <c r="AK18" s="83"/>
      <c r="AL18" s="77"/>
      <c r="AM18" s="131"/>
      <c r="AN18" s="117" t="e">
        <f t="shared" si="8"/>
        <v>#DIV/0!</v>
      </c>
      <c r="AO18" s="83"/>
      <c r="AP18" s="77"/>
      <c r="AQ18" s="131"/>
      <c r="AR18" s="117" t="e">
        <f t="shared" si="9"/>
        <v>#DIV/0!</v>
      </c>
    </row>
    <row r="19" spans="1:44">
      <c r="A19" s="7">
        <v>13</v>
      </c>
      <c r="B19" s="16" t="s">
        <v>33</v>
      </c>
      <c r="C19" s="124">
        <v>100</v>
      </c>
      <c r="D19" s="83">
        <v>100</v>
      </c>
      <c r="E19" s="145">
        <v>153</v>
      </c>
      <c r="F19" s="125">
        <f t="shared" si="2"/>
        <v>15.3</v>
      </c>
      <c r="G19" s="143">
        <v>50</v>
      </c>
      <c r="H19" s="143">
        <v>50</v>
      </c>
      <c r="I19" s="129">
        <v>69.5</v>
      </c>
      <c r="J19" s="117">
        <f t="shared" si="3"/>
        <v>13.899999999999999</v>
      </c>
      <c r="K19" s="143"/>
      <c r="L19" s="143"/>
      <c r="M19" s="129"/>
      <c r="N19" s="132" t="e">
        <f t="shared" si="4"/>
        <v>#DIV/0!</v>
      </c>
      <c r="O19" s="83"/>
      <c r="P19" s="83"/>
      <c r="Q19" s="83"/>
      <c r="R19" s="85" t="e">
        <f t="shared" si="0"/>
        <v>#DIV/0!</v>
      </c>
      <c r="S19" s="83"/>
      <c r="T19" s="83"/>
      <c r="U19" s="83"/>
      <c r="V19" s="85" t="e">
        <f t="shared" si="1"/>
        <v>#DIV/0!</v>
      </c>
      <c r="W19" s="7">
        <v>13</v>
      </c>
      <c r="X19" s="16" t="s">
        <v>33</v>
      </c>
      <c r="Y19" s="124"/>
      <c r="Z19" s="83"/>
      <c r="AA19" s="145"/>
      <c r="AB19" s="125" t="e">
        <f t="shared" si="5"/>
        <v>#DIV/0!</v>
      </c>
      <c r="AC19" s="143"/>
      <c r="AD19" s="74"/>
      <c r="AE19" s="127"/>
      <c r="AF19" s="117" t="e">
        <f t="shared" si="6"/>
        <v>#DIV/0!</v>
      </c>
      <c r="AG19" s="143">
        <v>600</v>
      </c>
      <c r="AH19" s="143">
        <v>600</v>
      </c>
      <c r="AI19" s="129">
        <v>850</v>
      </c>
      <c r="AJ19" s="117">
        <f t="shared" si="7"/>
        <v>14.166666666666668</v>
      </c>
      <c r="AK19" s="143">
        <v>810</v>
      </c>
      <c r="AL19" s="143">
        <v>810</v>
      </c>
      <c r="AM19" s="129">
        <v>439</v>
      </c>
      <c r="AN19" s="117">
        <f t="shared" si="8"/>
        <v>5.4197530864197532</v>
      </c>
      <c r="AO19" s="143"/>
      <c r="AP19" s="143"/>
      <c r="AQ19" s="129"/>
      <c r="AR19" s="117" t="e">
        <f t="shared" si="9"/>
        <v>#DIV/0!</v>
      </c>
    </row>
    <row r="20" spans="1:44">
      <c r="A20" s="7">
        <v>14</v>
      </c>
      <c r="B20" s="9" t="s">
        <v>35</v>
      </c>
      <c r="C20" s="124">
        <v>60</v>
      </c>
      <c r="D20" s="83">
        <v>60</v>
      </c>
      <c r="E20" s="263">
        <v>101</v>
      </c>
      <c r="F20" s="125">
        <f t="shared" si="2"/>
        <v>16.833333333333332</v>
      </c>
      <c r="G20" s="83"/>
      <c r="H20" s="83"/>
      <c r="I20" s="128"/>
      <c r="J20" s="128" t="e">
        <f t="shared" si="3"/>
        <v>#DIV/0!</v>
      </c>
      <c r="K20" s="83"/>
      <c r="L20" s="83"/>
      <c r="M20" s="128"/>
      <c r="N20" s="132" t="e">
        <f t="shared" si="4"/>
        <v>#DIV/0!</v>
      </c>
      <c r="O20" s="77"/>
      <c r="P20" s="77"/>
      <c r="Q20" s="77"/>
      <c r="R20" s="85" t="e">
        <f t="shared" si="0"/>
        <v>#DIV/0!</v>
      </c>
      <c r="S20" s="77"/>
      <c r="T20" s="77"/>
      <c r="U20" s="77"/>
      <c r="V20" s="85" t="e">
        <f t="shared" si="1"/>
        <v>#DIV/0!</v>
      </c>
      <c r="W20" s="7">
        <v>14</v>
      </c>
      <c r="X20" s="9" t="s">
        <v>35</v>
      </c>
      <c r="Y20" s="124"/>
      <c r="Z20" s="83"/>
      <c r="AA20" s="138"/>
      <c r="AB20" s="125" t="e">
        <f t="shared" si="5"/>
        <v>#DIV/0!</v>
      </c>
      <c r="AC20" s="83"/>
      <c r="AD20" s="83"/>
      <c r="AE20" s="128"/>
      <c r="AF20" s="128" t="e">
        <f t="shared" si="6"/>
        <v>#DIV/0!</v>
      </c>
      <c r="AG20" s="83">
        <v>997</v>
      </c>
      <c r="AH20" s="83">
        <v>997</v>
      </c>
      <c r="AI20" s="128">
        <v>896</v>
      </c>
      <c r="AJ20" s="128">
        <f t="shared" si="7"/>
        <v>8.9869608826479439</v>
      </c>
      <c r="AK20" s="83"/>
      <c r="AL20" s="83"/>
      <c r="AM20" s="128"/>
      <c r="AN20" s="128" t="e">
        <f t="shared" si="8"/>
        <v>#DIV/0!</v>
      </c>
      <c r="AO20" s="83"/>
      <c r="AP20" s="83"/>
      <c r="AQ20" s="128"/>
      <c r="AR20" s="128" t="e">
        <f t="shared" si="9"/>
        <v>#DIV/0!</v>
      </c>
    </row>
    <row r="21" spans="1:44">
      <c r="A21" s="7">
        <v>15</v>
      </c>
      <c r="B21" s="9" t="s">
        <v>98</v>
      </c>
      <c r="C21" s="110"/>
      <c r="D21" s="143"/>
      <c r="E21" s="150"/>
      <c r="F21" s="125" t="e">
        <f t="shared" si="2"/>
        <v>#DIV/0!</v>
      </c>
      <c r="G21" s="83"/>
      <c r="H21" s="83"/>
      <c r="I21" s="100"/>
      <c r="J21" s="132" t="e">
        <f t="shared" si="3"/>
        <v>#DIV/0!</v>
      </c>
      <c r="K21" s="83"/>
      <c r="L21" s="83"/>
      <c r="M21" s="100"/>
      <c r="N21" s="132" t="e">
        <f t="shared" si="4"/>
        <v>#DIV/0!</v>
      </c>
      <c r="O21" s="83"/>
      <c r="P21" s="77"/>
      <c r="Q21" s="151"/>
      <c r="R21" s="85" t="e">
        <f t="shared" si="0"/>
        <v>#DIV/0!</v>
      </c>
      <c r="S21" s="83"/>
      <c r="T21" s="77"/>
      <c r="U21" s="151"/>
      <c r="V21" s="85" t="e">
        <f t="shared" si="1"/>
        <v>#DIV/0!</v>
      </c>
      <c r="W21" s="7">
        <v>16</v>
      </c>
      <c r="X21" s="9" t="s">
        <v>98</v>
      </c>
      <c r="Y21" s="110"/>
      <c r="Z21" s="143"/>
      <c r="AA21" s="150"/>
      <c r="AB21" s="125" t="e">
        <f t="shared" si="5"/>
        <v>#DIV/0!</v>
      </c>
      <c r="AC21" s="83"/>
      <c r="AD21" s="83"/>
      <c r="AE21" s="100"/>
      <c r="AF21" s="132" t="e">
        <f t="shared" si="6"/>
        <v>#DIV/0!</v>
      </c>
      <c r="AG21" s="83"/>
      <c r="AH21" s="83"/>
      <c r="AI21" s="219"/>
      <c r="AJ21" s="132" t="e">
        <f t="shared" si="7"/>
        <v>#DIV/0!</v>
      </c>
      <c r="AK21" s="83"/>
      <c r="AL21" s="83"/>
      <c r="AM21" s="261"/>
      <c r="AN21" s="132" t="e">
        <f t="shared" si="8"/>
        <v>#DIV/0!</v>
      </c>
      <c r="AO21" s="83"/>
      <c r="AP21" s="83"/>
      <c r="AQ21" s="261"/>
      <c r="AR21" s="132" t="e">
        <f t="shared" si="9"/>
        <v>#DIV/0!</v>
      </c>
    </row>
    <row r="22" spans="1:44">
      <c r="A22" s="7">
        <v>16</v>
      </c>
      <c r="B22" s="9" t="s">
        <v>100</v>
      </c>
      <c r="C22" s="124"/>
      <c r="D22" s="83"/>
      <c r="E22" s="138"/>
      <c r="F22" s="125" t="e">
        <f t="shared" si="2"/>
        <v>#DIV/0!</v>
      </c>
      <c r="G22" s="83"/>
      <c r="H22" s="77"/>
      <c r="I22" s="130"/>
      <c r="J22" s="117" t="e">
        <f t="shared" si="3"/>
        <v>#DIV/0!</v>
      </c>
      <c r="K22" s="83"/>
      <c r="L22" s="83"/>
      <c r="M22" s="152"/>
      <c r="N22" s="132" t="e">
        <f t="shared" si="4"/>
        <v>#DIV/0!</v>
      </c>
      <c r="O22" s="83"/>
      <c r="P22" s="77"/>
      <c r="Q22" s="151"/>
      <c r="R22" s="85" t="e">
        <f t="shared" si="0"/>
        <v>#DIV/0!</v>
      </c>
      <c r="S22" s="83"/>
      <c r="T22" s="77"/>
      <c r="U22" s="151"/>
      <c r="V22" s="85" t="e">
        <f t="shared" si="1"/>
        <v>#DIV/0!</v>
      </c>
      <c r="W22" s="7">
        <v>18</v>
      </c>
      <c r="X22" s="9" t="s">
        <v>100</v>
      </c>
      <c r="Y22" s="124"/>
      <c r="Z22" s="83"/>
      <c r="AA22" s="138"/>
      <c r="AB22" s="125" t="e">
        <f t="shared" si="5"/>
        <v>#DIV/0!</v>
      </c>
      <c r="AC22" s="83"/>
      <c r="AD22" s="77"/>
      <c r="AE22" s="130"/>
      <c r="AF22" s="117" t="e">
        <f t="shared" si="6"/>
        <v>#DIV/0!</v>
      </c>
      <c r="AG22" s="83"/>
      <c r="AH22" s="77"/>
      <c r="AI22" s="130"/>
      <c r="AJ22" s="117" t="e">
        <f t="shared" si="7"/>
        <v>#DIV/0!</v>
      </c>
      <c r="AK22" s="83"/>
      <c r="AL22" s="77"/>
      <c r="AM22" s="130"/>
      <c r="AN22" s="117" t="e">
        <f t="shared" si="8"/>
        <v>#DIV/0!</v>
      </c>
      <c r="AO22" s="83"/>
      <c r="AP22" s="77"/>
      <c r="AQ22" s="130"/>
      <c r="AR22" s="117" t="e">
        <f t="shared" si="9"/>
        <v>#DIV/0!</v>
      </c>
    </row>
    <row r="23" spans="1:44">
      <c r="A23" s="7">
        <v>17</v>
      </c>
      <c r="B23" s="9" t="s">
        <v>110</v>
      </c>
      <c r="C23" s="124"/>
      <c r="D23" s="83"/>
      <c r="E23" s="138"/>
      <c r="F23" s="125" t="e">
        <f t="shared" si="2"/>
        <v>#DIV/0!</v>
      </c>
      <c r="G23" s="83"/>
      <c r="H23" s="77"/>
      <c r="I23" s="130"/>
      <c r="J23" s="117" t="e">
        <f t="shared" si="3"/>
        <v>#DIV/0!</v>
      </c>
      <c r="K23" s="83"/>
      <c r="L23" s="83"/>
      <c r="M23" s="152"/>
      <c r="N23" s="132" t="e">
        <f t="shared" si="4"/>
        <v>#DIV/0!</v>
      </c>
      <c r="O23" s="83"/>
      <c r="P23" s="77"/>
      <c r="Q23" s="151"/>
      <c r="R23" s="85" t="e">
        <f t="shared" si="0"/>
        <v>#DIV/0!</v>
      </c>
      <c r="S23" s="83"/>
      <c r="T23" s="77"/>
      <c r="U23" s="151"/>
      <c r="V23" s="85" t="e">
        <f t="shared" si="1"/>
        <v>#DIV/0!</v>
      </c>
      <c r="W23" s="7">
        <v>20</v>
      </c>
      <c r="X23" s="9" t="s">
        <v>110</v>
      </c>
      <c r="Y23" s="124"/>
      <c r="Z23" s="83"/>
      <c r="AA23" s="138"/>
      <c r="AB23" s="125" t="e">
        <f t="shared" si="5"/>
        <v>#DIV/0!</v>
      </c>
      <c r="AC23" s="83"/>
      <c r="AD23" s="77"/>
      <c r="AE23" s="130"/>
      <c r="AF23" s="117" t="e">
        <f t="shared" si="6"/>
        <v>#DIV/0!</v>
      </c>
      <c r="AG23" s="83"/>
      <c r="AH23" s="77"/>
      <c r="AI23" s="130"/>
      <c r="AJ23" s="117" t="e">
        <f t="shared" si="7"/>
        <v>#DIV/0!</v>
      </c>
      <c r="AK23" s="83"/>
      <c r="AL23" s="77"/>
      <c r="AM23" s="130"/>
      <c r="AN23" s="117" t="e">
        <f t="shared" si="8"/>
        <v>#DIV/0!</v>
      </c>
      <c r="AO23" s="83"/>
      <c r="AP23" s="77"/>
      <c r="AQ23" s="130"/>
      <c r="AR23" s="117" t="e">
        <f t="shared" si="9"/>
        <v>#DIV/0!</v>
      </c>
    </row>
    <row r="24" spans="1:44" ht="14.25" customHeight="1">
      <c r="A24" s="7">
        <v>18</v>
      </c>
      <c r="B24" s="9" t="s">
        <v>122</v>
      </c>
      <c r="C24" s="124"/>
      <c r="D24" s="83"/>
      <c r="E24" s="138"/>
      <c r="F24" s="125" t="e">
        <f t="shared" si="2"/>
        <v>#DIV/0!</v>
      </c>
      <c r="G24" s="83"/>
      <c r="H24" s="77"/>
      <c r="I24" s="130"/>
      <c r="J24" s="117" t="e">
        <f t="shared" si="3"/>
        <v>#DIV/0!</v>
      </c>
      <c r="K24" s="83"/>
      <c r="L24" s="83"/>
      <c r="M24" s="152"/>
      <c r="N24" s="132" t="e">
        <f t="shared" si="4"/>
        <v>#DIV/0!</v>
      </c>
      <c r="O24" s="83"/>
      <c r="P24" s="77"/>
      <c r="Q24" s="151"/>
      <c r="R24" s="85" t="e">
        <f t="shared" si="0"/>
        <v>#DIV/0!</v>
      </c>
      <c r="S24" s="83"/>
      <c r="T24" s="77"/>
      <c r="U24" s="151"/>
      <c r="V24" s="85" t="e">
        <f t="shared" si="1"/>
        <v>#DIV/0!</v>
      </c>
      <c r="W24" s="7">
        <v>21</v>
      </c>
      <c r="X24" s="9" t="s">
        <v>109</v>
      </c>
      <c r="Y24" s="124"/>
      <c r="Z24" s="83"/>
      <c r="AA24" s="138"/>
      <c r="AB24" s="125" t="e">
        <f t="shared" si="5"/>
        <v>#DIV/0!</v>
      </c>
      <c r="AC24" s="83"/>
      <c r="AD24" s="77"/>
      <c r="AE24" s="130"/>
      <c r="AF24" s="117" t="e">
        <f t="shared" si="6"/>
        <v>#DIV/0!</v>
      </c>
      <c r="AG24" s="83"/>
      <c r="AH24" s="77"/>
      <c r="AI24" s="130"/>
      <c r="AJ24" s="117" t="e">
        <f t="shared" si="7"/>
        <v>#DIV/0!</v>
      </c>
      <c r="AK24" s="83"/>
      <c r="AL24" s="77"/>
      <c r="AM24" s="130"/>
      <c r="AN24" s="117" t="e">
        <f t="shared" si="8"/>
        <v>#DIV/0!</v>
      </c>
      <c r="AO24" s="83"/>
      <c r="AP24" s="77"/>
      <c r="AQ24" s="130"/>
      <c r="AR24" s="117" t="e">
        <f t="shared" si="9"/>
        <v>#DIV/0!</v>
      </c>
    </row>
    <row r="25" spans="1:44" ht="14.25" customHeight="1">
      <c r="A25" s="7">
        <v>19</v>
      </c>
      <c r="B25" s="33" t="s">
        <v>109</v>
      </c>
      <c r="C25" s="124"/>
      <c r="D25" s="83"/>
      <c r="E25" s="138"/>
      <c r="F25" s="125" t="e">
        <f t="shared" si="2"/>
        <v>#DIV/0!</v>
      </c>
      <c r="G25" s="83"/>
      <c r="H25" s="77"/>
      <c r="I25" s="130"/>
      <c r="J25" s="117" t="e">
        <f t="shared" si="3"/>
        <v>#DIV/0!</v>
      </c>
      <c r="K25" s="83"/>
      <c r="L25" s="83"/>
      <c r="M25" s="152"/>
      <c r="N25" s="132" t="e">
        <f t="shared" si="4"/>
        <v>#DIV/0!</v>
      </c>
      <c r="O25" s="83"/>
      <c r="P25" s="77"/>
      <c r="Q25" s="151"/>
      <c r="R25" s="85" t="e">
        <f t="shared" si="0"/>
        <v>#DIV/0!</v>
      </c>
      <c r="S25" s="83"/>
      <c r="T25" s="77"/>
      <c r="U25" s="151"/>
      <c r="V25" s="85" t="e">
        <f t="shared" si="1"/>
        <v>#DIV/0!</v>
      </c>
      <c r="W25" s="7">
        <v>22</v>
      </c>
      <c r="X25" s="33" t="s">
        <v>105</v>
      </c>
      <c r="Y25" s="124"/>
      <c r="Z25" s="83"/>
      <c r="AA25" s="138"/>
      <c r="AB25" s="125" t="e">
        <f t="shared" si="5"/>
        <v>#DIV/0!</v>
      </c>
      <c r="AC25" s="83"/>
      <c r="AD25" s="77"/>
      <c r="AE25" s="130"/>
      <c r="AF25" s="117" t="e">
        <f t="shared" si="6"/>
        <v>#DIV/0!</v>
      </c>
      <c r="AG25" s="83"/>
      <c r="AH25" s="77"/>
      <c r="AI25" s="130"/>
      <c r="AJ25" s="117" t="e">
        <f t="shared" si="7"/>
        <v>#DIV/0!</v>
      </c>
      <c r="AK25" s="83"/>
      <c r="AL25" s="77"/>
      <c r="AM25" s="130"/>
      <c r="AN25" s="117" t="e">
        <f t="shared" si="8"/>
        <v>#DIV/0!</v>
      </c>
      <c r="AO25" s="83"/>
      <c r="AP25" s="77"/>
      <c r="AQ25" s="130"/>
      <c r="AR25" s="117" t="e">
        <f t="shared" si="9"/>
        <v>#DIV/0!</v>
      </c>
    </row>
    <row r="26" spans="1:44" ht="14.25" customHeight="1">
      <c r="A26" s="7">
        <v>20</v>
      </c>
      <c r="B26" s="9" t="s">
        <v>38</v>
      </c>
      <c r="C26" s="124"/>
      <c r="D26" s="83"/>
      <c r="E26" s="153"/>
      <c r="F26" s="125" t="e">
        <f t="shared" si="2"/>
        <v>#DIV/0!</v>
      </c>
      <c r="G26" s="83"/>
      <c r="H26" s="77"/>
      <c r="I26" s="130"/>
      <c r="J26" s="128" t="e">
        <f t="shared" si="3"/>
        <v>#DIV/0!</v>
      </c>
      <c r="K26" s="83"/>
      <c r="L26" s="77"/>
      <c r="M26" s="130"/>
      <c r="N26" s="132" t="e">
        <f t="shared" si="4"/>
        <v>#DIV/0!</v>
      </c>
      <c r="O26" s="83"/>
      <c r="P26" s="77"/>
      <c r="Q26" s="151"/>
      <c r="R26" s="85" t="e">
        <f t="shared" si="0"/>
        <v>#DIV/0!</v>
      </c>
      <c r="S26" s="83"/>
      <c r="T26" s="77"/>
      <c r="U26" s="151"/>
      <c r="V26" s="85" t="e">
        <f t="shared" ref="V26:V31" si="10">U26/T26*10</f>
        <v>#DIV/0!</v>
      </c>
      <c r="W26" s="7">
        <v>23</v>
      </c>
      <c r="X26" s="9" t="s">
        <v>38</v>
      </c>
      <c r="Y26" s="124"/>
      <c r="Z26" s="83"/>
      <c r="AA26" s="153"/>
      <c r="AB26" s="125" t="e">
        <f t="shared" si="5"/>
        <v>#DIV/0!</v>
      </c>
      <c r="AC26" s="83"/>
      <c r="AD26" s="77"/>
      <c r="AE26" s="130"/>
      <c r="AF26" s="128" t="e">
        <f t="shared" si="6"/>
        <v>#DIV/0!</v>
      </c>
      <c r="AG26" s="83">
        <v>180</v>
      </c>
      <c r="AH26" s="83">
        <v>180</v>
      </c>
      <c r="AI26" s="128">
        <v>97</v>
      </c>
      <c r="AJ26" s="128">
        <f t="shared" si="7"/>
        <v>5.3888888888888884</v>
      </c>
      <c r="AK26" s="83"/>
      <c r="AL26" s="77"/>
      <c r="AM26" s="130"/>
      <c r="AN26" s="128" t="e">
        <f t="shared" si="8"/>
        <v>#DIV/0!</v>
      </c>
      <c r="AO26" s="83"/>
      <c r="AP26" s="83"/>
      <c r="AQ26" s="128"/>
      <c r="AR26" s="128" t="e">
        <f t="shared" si="9"/>
        <v>#DIV/0!</v>
      </c>
    </row>
    <row r="27" spans="1:44" ht="15" customHeight="1">
      <c r="A27" s="7">
        <v>21</v>
      </c>
      <c r="B27" s="10" t="s">
        <v>39</v>
      </c>
      <c r="C27" s="266">
        <f>SUM(C7:C26)</f>
        <v>224</v>
      </c>
      <c r="D27" s="264">
        <f>SUM(D7:D26)</f>
        <v>224</v>
      </c>
      <c r="E27" s="264">
        <f>SUM(E7:E26)</f>
        <v>305</v>
      </c>
      <c r="F27" s="125">
        <f t="shared" si="2"/>
        <v>13.616071428571427</v>
      </c>
      <c r="G27" s="83">
        <f>SUM(G7:G26)</f>
        <v>112</v>
      </c>
      <c r="H27" s="158">
        <f>SUM(H7:H21)</f>
        <v>112</v>
      </c>
      <c r="I27" s="225">
        <f>SUM(I7:I21)</f>
        <v>185.5</v>
      </c>
      <c r="J27" s="132">
        <f t="shared" si="3"/>
        <v>16.5625</v>
      </c>
      <c r="K27" s="77">
        <f>SUM(K7:K26)</f>
        <v>0</v>
      </c>
      <c r="L27" s="158">
        <f>SUM(L7:L26)</f>
        <v>0</v>
      </c>
      <c r="M27" s="85">
        <f>SUM(M7:M26)</f>
        <v>0</v>
      </c>
      <c r="N27" s="132" t="e">
        <f t="shared" si="4"/>
        <v>#DIV/0!</v>
      </c>
      <c r="O27" s="160">
        <f>SUM(O7:O26)</f>
        <v>142</v>
      </c>
      <c r="P27" s="160">
        <f>SUM(P7:P26)</f>
        <v>0</v>
      </c>
      <c r="Q27" s="88">
        <f>SUM(Q7:Q26)</f>
        <v>0</v>
      </c>
      <c r="R27" s="85" t="e">
        <f t="shared" si="0"/>
        <v>#DIV/0!</v>
      </c>
      <c r="S27" s="159">
        <f>SUM(S7:S26)</f>
        <v>0</v>
      </c>
      <c r="T27" s="160">
        <f>SUM(T7:T26)</f>
        <v>0</v>
      </c>
      <c r="U27" s="88">
        <f>SUM(U7:U26)</f>
        <v>0</v>
      </c>
      <c r="V27" s="85" t="e">
        <f t="shared" si="10"/>
        <v>#DIV/0!</v>
      </c>
      <c r="W27" s="7">
        <v>24</v>
      </c>
      <c r="X27" s="10" t="s">
        <v>39</v>
      </c>
      <c r="Y27" s="156">
        <f>SUM(Y7:Y26)</f>
        <v>89</v>
      </c>
      <c r="Z27" s="157">
        <f>SUM(Z7:Z26)</f>
        <v>0</v>
      </c>
      <c r="AA27" s="157">
        <f>SUM(AA7:AA26)</f>
        <v>0</v>
      </c>
      <c r="AB27" s="125" t="e">
        <f t="shared" si="5"/>
        <v>#DIV/0!</v>
      </c>
      <c r="AC27" s="77">
        <f>SUM(AC7:AC26)</f>
        <v>0</v>
      </c>
      <c r="AD27" s="158">
        <f>SUM(AD7:AD21)</f>
        <v>0</v>
      </c>
      <c r="AE27" s="85">
        <f>SUM(AE7:AE21)</f>
        <v>0</v>
      </c>
      <c r="AF27" s="132" t="e">
        <f t="shared" si="6"/>
        <v>#DIV/0!</v>
      </c>
      <c r="AG27" s="83">
        <f>SUM(AG7:AG26)</f>
        <v>2986</v>
      </c>
      <c r="AH27" s="241">
        <f>SUM(AH7:AH26)</f>
        <v>2986</v>
      </c>
      <c r="AI27" s="225">
        <f>SUM(AI7:AI26)</f>
        <v>2560</v>
      </c>
      <c r="AJ27" s="132">
        <f t="shared" si="7"/>
        <v>8.5733422638981907</v>
      </c>
      <c r="AK27" s="83">
        <f>SUM(AK7:AK26)</f>
        <v>2220</v>
      </c>
      <c r="AL27" s="163">
        <f>SUM(AL7:AL21)</f>
        <v>810</v>
      </c>
      <c r="AM27" s="136">
        <f>SUM(AM7:AM21)</f>
        <v>439</v>
      </c>
      <c r="AN27" s="149">
        <f t="shared" si="8"/>
        <v>5.4197530864197532</v>
      </c>
      <c r="AO27" s="77">
        <f>SUM(AO7:AO26)</f>
        <v>0</v>
      </c>
      <c r="AP27" s="158">
        <f>SUM(AP7:AP21)</f>
        <v>0</v>
      </c>
      <c r="AQ27" s="225">
        <f>SUM(AQ7:AQ21)</f>
        <v>0</v>
      </c>
      <c r="AR27" s="132" t="e">
        <f t="shared" si="9"/>
        <v>#DIV/0!</v>
      </c>
    </row>
    <row r="28" spans="1:44" ht="14.25" customHeight="1">
      <c r="A28" s="7">
        <v>22</v>
      </c>
      <c r="B28" s="9" t="s">
        <v>40</v>
      </c>
      <c r="C28" s="161"/>
      <c r="D28" s="77"/>
      <c r="E28" s="162"/>
      <c r="F28" s="155" t="e">
        <f t="shared" si="2"/>
        <v>#DIV/0!</v>
      </c>
      <c r="G28" s="77"/>
      <c r="H28" s="77"/>
      <c r="I28" s="154"/>
      <c r="J28" s="149" t="e">
        <f t="shared" si="3"/>
        <v>#DIV/0!</v>
      </c>
      <c r="K28" s="163">
        <v>1044</v>
      </c>
      <c r="L28" s="77"/>
      <c r="M28" s="154"/>
      <c r="N28" s="149" t="e">
        <f t="shared" si="4"/>
        <v>#DIV/0!</v>
      </c>
      <c r="O28" s="163"/>
      <c r="P28" s="77"/>
      <c r="Q28" s="164"/>
      <c r="R28" s="136" t="e">
        <f t="shared" si="0"/>
        <v>#DIV/0!</v>
      </c>
      <c r="S28" s="163"/>
      <c r="T28" s="77"/>
      <c r="U28" s="164"/>
      <c r="V28" s="136" t="e">
        <f t="shared" si="10"/>
        <v>#DIV/0!</v>
      </c>
      <c r="W28" s="7">
        <v>25</v>
      </c>
      <c r="X28" s="9" t="s">
        <v>40</v>
      </c>
      <c r="Y28" s="161">
        <v>40</v>
      </c>
      <c r="Z28" s="77"/>
      <c r="AA28" s="162"/>
      <c r="AB28" s="155" t="e">
        <f t="shared" si="5"/>
        <v>#DIV/0!</v>
      </c>
      <c r="AC28" s="77"/>
      <c r="AD28" s="77"/>
      <c r="AE28" s="154"/>
      <c r="AF28" s="149" t="e">
        <f t="shared" si="6"/>
        <v>#DIV/0!</v>
      </c>
      <c r="AG28" s="83">
        <v>348</v>
      </c>
      <c r="AH28" s="83">
        <v>348</v>
      </c>
      <c r="AI28" s="256">
        <v>355</v>
      </c>
      <c r="AJ28" s="132">
        <f t="shared" si="7"/>
        <v>10.201149425287356</v>
      </c>
      <c r="AK28" s="77"/>
      <c r="AL28" s="77"/>
      <c r="AM28" s="154"/>
      <c r="AN28" s="149" t="e">
        <f t="shared" si="8"/>
        <v>#DIV/0!</v>
      </c>
      <c r="AO28" s="77"/>
      <c r="AP28" s="77"/>
      <c r="AQ28" s="154"/>
      <c r="AR28" s="149" t="e">
        <f t="shared" si="9"/>
        <v>#DIV/0!</v>
      </c>
    </row>
    <row r="29" spans="1:44" ht="14.25" customHeight="1">
      <c r="A29" s="7">
        <v>23</v>
      </c>
      <c r="B29" s="9" t="s">
        <v>41</v>
      </c>
      <c r="C29" s="161"/>
      <c r="D29" s="77"/>
      <c r="E29" s="165"/>
      <c r="F29" s="155" t="e">
        <f t="shared" si="2"/>
        <v>#DIV/0!</v>
      </c>
      <c r="G29" s="77"/>
      <c r="H29" s="77"/>
      <c r="I29" s="131"/>
      <c r="J29" s="147" t="e">
        <f t="shared" si="3"/>
        <v>#DIV/0!</v>
      </c>
      <c r="K29" s="77"/>
      <c r="L29" s="77"/>
      <c r="M29" s="154"/>
      <c r="N29" s="149" t="e">
        <f t="shared" si="4"/>
        <v>#DIV/0!</v>
      </c>
      <c r="O29" s="163"/>
      <c r="P29" s="77"/>
      <c r="Q29" s="151"/>
      <c r="R29" s="136" t="e">
        <f t="shared" si="0"/>
        <v>#DIV/0!</v>
      </c>
      <c r="S29" s="163"/>
      <c r="T29" s="77"/>
      <c r="U29" s="151"/>
      <c r="V29" s="136" t="e">
        <f t="shared" si="10"/>
        <v>#DIV/0!</v>
      </c>
      <c r="W29" s="7">
        <v>26</v>
      </c>
      <c r="X29" s="9" t="s">
        <v>41</v>
      </c>
      <c r="Y29" s="161"/>
      <c r="Z29" s="77"/>
      <c r="AA29" s="165"/>
      <c r="AB29" s="155" t="e">
        <f t="shared" si="5"/>
        <v>#DIV/0!</v>
      </c>
      <c r="AC29" s="77"/>
      <c r="AD29" s="77"/>
      <c r="AE29" s="131"/>
      <c r="AF29" s="147" t="e">
        <f t="shared" si="6"/>
        <v>#DIV/0!</v>
      </c>
      <c r="AG29" s="77"/>
      <c r="AH29" s="77"/>
      <c r="AI29" s="131"/>
      <c r="AJ29" s="147" t="e">
        <f t="shared" si="7"/>
        <v>#DIV/0!</v>
      </c>
      <c r="AK29" s="77"/>
      <c r="AL29" s="77"/>
      <c r="AM29" s="131"/>
      <c r="AN29" s="147" t="e">
        <f t="shared" si="8"/>
        <v>#DIV/0!</v>
      </c>
      <c r="AO29" s="77"/>
      <c r="AP29" s="77"/>
      <c r="AQ29" s="131"/>
      <c r="AR29" s="147" t="e">
        <f t="shared" si="9"/>
        <v>#DIV/0!</v>
      </c>
    </row>
    <row r="30" spans="1:44" ht="15.75" customHeight="1">
      <c r="A30" s="7">
        <v>24</v>
      </c>
      <c r="B30" s="10" t="s">
        <v>42</v>
      </c>
      <c r="C30" s="267">
        <f>SUM(C27:C29)</f>
        <v>224</v>
      </c>
      <c r="D30" s="265">
        <f>SUM(D27:D29)</f>
        <v>224</v>
      </c>
      <c r="E30" s="265">
        <f>SUM(E27:E29)</f>
        <v>305</v>
      </c>
      <c r="F30" s="125">
        <f t="shared" si="2"/>
        <v>13.616071428571427</v>
      </c>
      <c r="G30" s="158">
        <f>SUM(G27:G29)</f>
        <v>112</v>
      </c>
      <c r="H30" s="158">
        <f>SUM(H27:H29)</f>
        <v>112</v>
      </c>
      <c r="I30" s="225">
        <f>SUM(I27:I29)</f>
        <v>185.5</v>
      </c>
      <c r="J30" s="132">
        <f t="shared" si="3"/>
        <v>16.5625</v>
      </c>
      <c r="K30" s="163">
        <f>SUM(K27:K29)</f>
        <v>1044</v>
      </c>
      <c r="L30" s="158">
        <f>SUM(L27:L29)</f>
        <v>0</v>
      </c>
      <c r="M30" s="85">
        <f>SUM(M27:M29)</f>
        <v>0</v>
      </c>
      <c r="N30" s="132" t="e">
        <f t="shared" si="4"/>
        <v>#DIV/0!</v>
      </c>
      <c r="O30" s="159">
        <f>SUM(O27:O29)</f>
        <v>142</v>
      </c>
      <c r="P30" s="160">
        <f>SUM(P27:P29)</f>
        <v>0</v>
      </c>
      <c r="Q30" s="88">
        <f>SUM(Q27:Q29)</f>
        <v>0</v>
      </c>
      <c r="R30" s="85" t="e">
        <f t="shared" si="0"/>
        <v>#DIV/0!</v>
      </c>
      <c r="S30" s="159">
        <f>SUM(S27:S29)</f>
        <v>0</v>
      </c>
      <c r="T30" s="160">
        <f>SUM(T27:T29)</f>
        <v>0</v>
      </c>
      <c r="U30" s="88">
        <f>SUM(U27:U29)</f>
        <v>0</v>
      </c>
      <c r="V30" s="85" t="e">
        <f t="shared" si="10"/>
        <v>#DIV/0!</v>
      </c>
      <c r="W30" s="7">
        <v>27</v>
      </c>
      <c r="X30" s="10" t="s">
        <v>42</v>
      </c>
      <c r="Y30" s="167">
        <f>SUM(Y27:Y29)</f>
        <v>129</v>
      </c>
      <c r="Z30" s="168">
        <f>SUM(Z27:Z29)</f>
        <v>0</v>
      </c>
      <c r="AA30" s="168">
        <f>SUM(AA27:AA29)</f>
        <v>0</v>
      </c>
      <c r="AB30" s="125" t="e">
        <f t="shared" si="5"/>
        <v>#DIV/0!</v>
      </c>
      <c r="AC30" s="163">
        <f>SUM(AC27:AC29)</f>
        <v>0</v>
      </c>
      <c r="AD30" s="158">
        <f>SUM(AD27:AD29)</f>
        <v>0</v>
      </c>
      <c r="AE30" s="85">
        <f>SUM(AE27:AE29)</f>
        <v>0</v>
      </c>
      <c r="AF30" s="132" t="e">
        <f t="shared" si="6"/>
        <v>#DIV/0!</v>
      </c>
      <c r="AG30" s="163">
        <f>SUM(AG27:AG29)</f>
        <v>3334</v>
      </c>
      <c r="AH30" s="241">
        <f>SUM(AH27:AH29)</f>
        <v>3334</v>
      </c>
      <c r="AI30" s="225">
        <f>SUM(AI27:AI29)</f>
        <v>2915</v>
      </c>
      <c r="AJ30" s="132">
        <f t="shared" si="7"/>
        <v>8.7432513497300537</v>
      </c>
      <c r="AK30" s="163">
        <f>SUM(AK27:AK29)</f>
        <v>2220</v>
      </c>
      <c r="AL30" s="158">
        <f>SUM(AL27:AL29)</f>
        <v>810</v>
      </c>
      <c r="AM30" s="85">
        <f>SUM(AM27:AM29)</f>
        <v>439</v>
      </c>
      <c r="AN30" s="132">
        <f t="shared" si="8"/>
        <v>5.4197530864197532</v>
      </c>
      <c r="AO30" s="163">
        <f>SUM(AO27:AO29)</f>
        <v>0</v>
      </c>
      <c r="AP30" s="158">
        <f>SUM(AP27:AP29)</f>
        <v>0</v>
      </c>
      <c r="AQ30" s="225">
        <f>SUM(AQ27:AQ29)</f>
        <v>0</v>
      </c>
      <c r="AR30" s="132" t="e">
        <f t="shared" si="9"/>
        <v>#DIV/0!</v>
      </c>
    </row>
    <row r="31" spans="1:44" ht="15" customHeight="1">
      <c r="A31" s="7">
        <v>25</v>
      </c>
      <c r="B31" s="10" t="s">
        <v>123</v>
      </c>
      <c r="C31" s="169">
        <v>150</v>
      </c>
      <c r="D31" s="81"/>
      <c r="E31" s="170"/>
      <c r="F31" s="155" t="e">
        <f t="shared" si="2"/>
        <v>#DIV/0!</v>
      </c>
      <c r="G31" s="91">
        <v>77</v>
      </c>
      <c r="H31" s="76">
        <v>77</v>
      </c>
      <c r="I31" s="171">
        <v>92</v>
      </c>
      <c r="J31" s="149">
        <f t="shared" si="3"/>
        <v>11.948051948051948</v>
      </c>
      <c r="K31" s="91">
        <v>666</v>
      </c>
      <c r="L31" s="91">
        <v>102</v>
      </c>
      <c r="M31" s="172">
        <v>93</v>
      </c>
      <c r="N31" s="149">
        <f t="shared" si="4"/>
        <v>9.117647058823529</v>
      </c>
      <c r="O31" s="163"/>
      <c r="P31" s="77"/>
      <c r="Q31" s="164"/>
      <c r="R31" s="85" t="e">
        <f t="shared" si="0"/>
        <v>#DIV/0!</v>
      </c>
      <c r="S31" s="163">
        <v>661</v>
      </c>
      <c r="T31" s="77">
        <v>661</v>
      </c>
      <c r="U31" s="279">
        <v>2029</v>
      </c>
      <c r="V31" s="85">
        <f t="shared" si="10"/>
        <v>30.695915279878967</v>
      </c>
      <c r="W31" s="7">
        <v>28</v>
      </c>
      <c r="X31" s="10" t="s">
        <v>123</v>
      </c>
      <c r="Y31" s="169"/>
      <c r="Z31" s="81"/>
      <c r="AA31" s="170"/>
      <c r="AB31" s="155" t="e">
        <f t="shared" si="5"/>
        <v>#DIV/0!</v>
      </c>
      <c r="AC31" s="91"/>
      <c r="AD31" s="76"/>
      <c r="AE31" s="171"/>
      <c r="AF31" s="149" t="e">
        <f t="shared" si="6"/>
        <v>#DIV/0!</v>
      </c>
      <c r="AG31" s="253">
        <v>4077</v>
      </c>
      <c r="AH31" s="271">
        <v>4077</v>
      </c>
      <c r="AI31" s="254">
        <v>5831</v>
      </c>
      <c r="AJ31" s="132">
        <f t="shared" si="7"/>
        <v>14.302182977679667</v>
      </c>
      <c r="AK31" s="91">
        <v>5227</v>
      </c>
      <c r="AL31" s="76">
        <v>2013</v>
      </c>
      <c r="AM31" s="221">
        <v>1778</v>
      </c>
      <c r="AN31" s="149">
        <f t="shared" si="8"/>
        <v>8.8325881768504715</v>
      </c>
      <c r="AO31" s="91">
        <v>4077</v>
      </c>
      <c r="AP31" s="76">
        <v>3860</v>
      </c>
      <c r="AQ31" s="221">
        <v>5575</v>
      </c>
      <c r="AR31" s="149">
        <f t="shared" si="9"/>
        <v>14.44300518134715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L4:AN4"/>
    <mergeCell ref="AP4:AR4"/>
    <mergeCell ref="AH4:AJ4"/>
    <mergeCell ref="Z4:AB4"/>
    <mergeCell ref="AD4:AF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.75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20.25">
      <c r="A4" s="317" t="s">
        <v>162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5.75">
      <c r="A5" s="19"/>
      <c r="B5" s="3"/>
      <c r="C5" s="318" t="s">
        <v>55</v>
      </c>
      <c r="D5" s="319"/>
      <c r="E5" s="320" t="s">
        <v>56</v>
      </c>
      <c r="F5" s="321"/>
      <c r="G5" s="320" t="s">
        <v>57</v>
      </c>
      <c r="H5" s="321"/>
      <c r="I5" s="20" t="s">
        <v>128</v>
      </c>
      <c r="J5" s="320" t="s">
        <v>58</v>
      </c>
      <c r="K5" s="321"/>
      <c r="L5" s="320" t="s">
        <v>59</v>
      </c>
      <c r="M5" s="321"/>
      <c r="N5" s="320" t="s">
        <v>60</v>
      </c>
      <c r="O5" s="321"/>
    </row>
    <row r="6" spans="1:15" ht="15" customHeight="1">
      <c r="A6" s="21" t="s">
        <v>61</v>
      </c>
      <c r="B6" s="22" t="s">
        <v>10</v>
      </c>
      <c r="C6" s="311"/>
      <c r="D6" s="312"/>
      <c r="E6" s="313" t="s">
        <v>62</v>
      </c>
      <c r="F6" s="314"/>
      <c r="G6" s="313" t="s">
        <v>63</v>
      </c>
      <c r="H6" s="314"/>
      <c r="I6" s="23"/>
      <c r="J6" s="206"/>
      <c r="K6" s="24"/>
      <c r="L6" s="206"/>
      <c r="M6" s="24"/>
      <c r="N6" s="206"/>
      <c r="O6" s="207"/>
    </row>
    <row r="7" spans="1:15" ht="15" customHeight="1">
      <c r="A7" s="25"/>
      <c r="B7" s="26"/>
      <c r="C7" s="27" t="s">
        <v>128</v>
      </c>
      <c r="D7" s="28" t="s">
        <v>123</v>
      </c>
      <c r="E7" s="27" t="s">
        <v>128</v>
      </c>
      <c r="F7" s="28" t="s">
        <v>123</v>
      </c>
      <c r="G7" s="27" t="s">
        <v>128</v>
      </c>
      <c r="H7" s="28" t="s">
        <v>123</v>
      </c>
      <c r="I7" s="29" t="s">
        <v>123</v>
      </c>
      <c r="J7" s="27" t="s">
        <v>128</v>
      </c>
      <c r="K7" s="28" t="s">
        <v>123</v>
      </c>
      <c r="L7" s="27" t="s">
        <v>128</v>
      </c>
      <c r="M7" s="28" t="s">
        <v>123</v>
      </c>
      <c r="N7" s="27" t="s">
        <v>128</v>
      </c>
      <c r="O7" s="28" t="s">
        <v>123</v>
      </c>
    </row>
    <row r="8" spans="1:15" ht="15" customHeight="1">
      <c r="A8" s="30">
        <v>1</v>
      </c>
      <c r="B8" s="26" t="s">
        <v>51</v>
      </c>
      <c r="C8" s="31"/>
      <c r="D8" s="31"/>
      <c r="E8" s="31"/>
      <c r="F8" s="31"/>
      <c r="G8" s="29"/>
      <c r="H8" s="31"/>
      <c r="I8" s="32">
        <v>0</v>
      </c>
      <c r="J8" s="33"/>
      <c r="K8" s="33"/>
      <c r="L8" s="33"/>
      <c r="M8" s="33"/>
      <c r="N8" s="28"/>
      <c r="O8" s="33"/>
    </row>
    <row r="9" spans="1:15" ht="15" customHeight="1">
      <c r="A9" s="34">
        <v>2</v>
      </c>
      <c r="B9" s="35" t="s">
        <v>52</v>
      </c>
      <c r="C9" s="33"/>
      <c r="D9" s="33"/>
      <c r="E9" s="33"/>
      <c r="F9" s="33"/>
      <c r="G9" s="33"/>
      <c r="H9" s="33"/>
      <c r="I9" s="32">
        <v>0</v>
      </c>
      <c r="J9" s="33"/>
      <c r="K9" s="33"/>
      <c r="L9" s="33"/>
      <c r="M9" s="33"/>
      <c r="N9" s="33"/>
      <c r="O9" s="33"/>
    </row>
    <row r="10" spans="1:15" ht="14.25" customHeight="1">
      <c r="A10" s="34">
        <v>3</v>
      </c>
      <c r="B10" s="35" t="s">
        <v>24</v>
      </c>
      <c r="C10" s="33"/>
      <c r="D10" s="33"/>
      <c r="E10" s="33"/>
      <c r="F10" s="33"/>
      <c r="G10" s="33"/>
      <c r="H10" s="33"/>
      <c r="I10" s="32">
        <v>0</v>
      </c>
      <c r="J10" s="33"/>
      <c r="K10" s="33"/>
      <c r="L10" s="33"/>
      <c r="M10" s="33"/>
      <c r="N10" s="33"/>
      <c r="O10" s="33"/>
    </row>
    <row r="11" spans="1:15" ht="15" customHeight="1">
      <c r="A11" s="34">
        <v>4</v>
      </c>
      <c r="B11" s="35" t="s">
        <v>64</v>
      </c>
      <c r="C11" s="36"/>
      <c r="D11" s="36"/>
      <c r="E11" s="36"/>
      <c r="F11" s="36"/>
      <c r="G11" s="36"/>
      <c r="H11" s="36"/>
      <c r="I11" s="37">
        <v>0</v>
      </c>
      <c r="J11" s="38"/>
      <c r="K11" s="38"/>
      <c r="L11" s="36"/>
      <c r="M11" s="36"/>
      <c r="N11" s="36"/>
      <c r="O11" s="36"/>
    </row>
    <row r="12" spans="1:15" ht="16.5" customHeight="1">
      <c r="A12" s="34">
        <v>5</v>
      </c>
      <c r="B12" s="35" t="s">
        <v>54</v>
      </c>
      <c r="C12" s="33"/>
      <c r="D12" s="33"/>
      <c r="E12" s="33"/>
      <c r="F12" s="33"/>
      <c r="G12" s="33"/>
      <c r="H12" s="33"/>
      <c r="I12" s="32">
        <v>0</v>
      </c>
      <c r="J12" s="38"/>
      <c r="K12" s="33"/>
      <c r="L12" s="33"/>
      <c r="M12" s="33"/>
      <c r="N12" s="33"/>
      <c r="O12" s="33"/>
    </row>
    <row r="13" spans="1:15" ht="15" customHeight="1">
      <c r="A13" s="34">
        <v>6</v>
      </c>
      <c r="B13" s="35" t="s">
        <v>27</v>
      </c>
      <c r="C13" s="33"/>
      <c r="D13" s="33"/>
      <c r="E13" s="33"/>
      <c r="F13" s="33"/>
      <c r="G13" s="33"/>
      <c r="H13" s="33"/>
      <c r="I13" s="32">
        <v>0</v>
      </c>
      <c r="J13" s="38"/>
      <c r="K13" s="33"/>
      <c r="L13" s="33"/>
      <c r="M13" s="33"/>
      <c r="N13" s="33"/>
      <c r="O13" s="33"/>
    </row>
    <row r="14" spans="1:15" ht="15" customHeight="1">
      <c r="A14" s="34">
        <v>7</v>
      </c>
      <c r="B14" s="35" t="s">
        <v>28</v>
      </c>
      <c r="C14" s="33"/>
      <c r="D14" s="33"/>
      <c r="E14" s="33"/>
      <c r="F14" s="33"/>
      <c r="G14" s="33"/>
      <c r="H14" s="33"/>
      <c r="I14" s="32">
        <v>0</v>
      </c>
      <c r="J14" s="38"/>
      <c r="K14" s="38"/>
      <c r="L14" s="33"/>
      <c r="M14" s="36"/>
      <c r="N14" s="33"/>
      <c r="O14" s="36"/>
    </row>
    <row r="15" spans="1:15" ht="15" customHeight="1">
      <c r="A15" s="34">
        <v>8</v>
      </c>
      <c r="B15" s="35" t="s">
        <v>29</v>
      </c>
      <c r="C15" s="33"/>
      <c r="D15" s="33"/>
      <c r="E15" s="33"/>
      <c r="F15" s="33"/>
      <c r="G15" s="33"/>
      <c r="H15" s="33"/>
      <c r="I15" s="32">
        <v>0</v>
      </c>
      <c r="J15" s="38"/>
      <c r="K15" s="33"/>
      <c r="L15" s="33"/>
      <c r="M15" s="33"/>
      <c r="N15" s="33"/>
      <c r="O15" s="33"/>
    </row>
    <row r="16" spans="1:15" ht="17.25" customHeight="1">
      <c r="A16" s="34">
        <v>9</v>
      </c>
      <c r="B16" s="35" t="s">
        <v>30</v>
      </c>
      <c r="C16" s="33"/>
      <c r="D16" s="33"/>
      <c r="E16" s="33"/>
      <c r="F16" s="33"/>
      <c r="G16" s="33"/>
      <c r="H16" s="33"/>
      <c r="I16" s="32">
        <v>0</v>
      </c>
      <c r="J16" s="38"/>
      <c r="K16" s="33"/>
      <c r="L16" s="33"/>
      <c r="M16" s="33"/>
      <c r="N16" s="33"/>
      <c r="O16" s="33"/>
    </row>
    <row r="17" spans="1:16" ht="16.5" customHeight="1">
      <c r="A17" s="34">
        <v>10</v>
      </c>
      <c r="B17" s="35" t="s">
        <v>31</v>
      </c>
      <c r="C17" s="33"/>
      <c r="D17" s="33"/>
      <c r="E17" s="33"/>
      <c r="F17" s="33"/>
      <c r="G17" s="33"/>
      <c r="H17" s="33"/>
      <c r="I17" s="32">
        <v>0</v>
      </c>
      <c r="J17" s="38"/>
      <c r="K17" s="33"/>
      <c r="L17" s="33"/>
      <c r="M17" s="33"/>
      <c r="N17" s="33"/>
      <c r="O17" s="33"/>
    </row>
    <row r="18" spans="1:16" ht="16.5" customHeight="1">
      <c r="A18" s="34">
        <v>11</v>
      </c>
      <c r="B18" s="35" t="s">
        <v>65</v>
      </c>
      <c r="C18" s="33"/>
      <c r="D18" s="33"/>
      <c r="E18" s="33"/>
      <c r="F18" s="33"/>
      <c r="G18" s="33"/>
      <c r="H18" s="33"/>
      <c r="I18" s="32">
        <v>0</v>
      </c>
      <c r="J18" s="38"/>
      <c r="K18" s="33"/>
      <c r="L18" s="33"/>
      <c r="M18" s="33"/>
      <c r="N18" s="33"/>
      <c r="O18" s="33"/>
    </row>
    <row r="19" spans="1:16" ht="17.25" customHeight="1">
      <c r="A19" s="34">
        <v>12</v>
      </c>
      <c r="B19" s="35" t="s">
        <v>66</v>
      </c>
      <c r="C19" s="39">
        <f>L19*365/100</f>
        <v>60.590000000000011</v>
      </c>
      <c r="D19" s="39">
        <f>M19*350/100</f>
        <v>56.350000000000009</v>
      </c>
      <c r="E19" s="39">
        <f>C19*J19/100</f>
        <v>59.378200000000007</v>
      </c>
      <c r="F19" s="39">
        <f>D19*K19/100</f>
        <v>55.223000000000013</v>
      </c>
      <c r="G19" s="39">
        <f>E19*N19/3.4</f>
        <v>69.856705882352955</v>
      </c>
      <c r="H19" s="39">
        <f>F19*O19/3.4</f>
        <v>64.968235294117662</v>
      </c>
      <c r="I19" s="40">
        <f>G19-H19</f>
        <v>4.8884705882352932</v>
      </c>
      <c r="J19" s="41">
        <v>98</v>
      </c>
      <c r="K19" s="41">
        <v>98</v>
      </c>
      <c r="L19" s="39">
        <v>16.600000000000001</v>
      </c>
      <c r="M19" s="39">
        <v>16.100000000000001</v>
      </c>
      <c r="N19" s="39">
        <v>4</v>
      </c>
      <c r="O19" s="39">
        <v>4</v>
      </c>
    </row>
    <row r="20" spans="1:16" ht="15.75" customHeight="1">
      <c r="A20" s="34">
        <v>13</v>
      </c>
      <c r="B20" s="35" t="s">
        <v>26</v>
      </c>
      <c r="C20" s="42">
        <f>L20*622/100</f>
        <v>133.72999999999999</v>
      </c>
      <c r="D20" s="42">
        <f>M20*551/100</f>
        <v>105.79199999999999</v>
      </c>
      <c r="E20" s="42">
        <f>C20*J20/100</f>
        <v>129.71809999999999</v>
      </c>
      <c r="F20" s="42">
        <f>D20*K20/100</f>
        <v>104.73407999999999</v>
      </c>
      <c r="G20" s="42">
        <f>E20*N20/3.4</f>
        <v>125.90286176470586</v>
      </c>
      <c r="H20" s="42">
        <f>F20*O20/3.4</f>
        <v>113.97532235294118</v>
      </c>
      <c r="I20" s="43">
        <f>G20-H20</f>
        <v>11.927539411764684</v>
      </c>
      <c r="J20" s="44">
        <v>97</v>
      </c>
      <c r="K20" s="44">
        <v>99</v>
      </c>
      <c r="L20" s="42">
        <v>21.5</v>
      </c>
      <c r="M20" s="42">
        <v>19.2</v>
      </c>
      <c r="N20" s="42">
        <v>3.3</v>
      </c>
      <c r="O20" s="45">
        <v>3.7</v>
      </c>
      <c r="P20" s="1"/>
    </row>
    <row r="21" spans="1:16" ht="17.25" customHeight="1">
      <c r="A21" s="34">
        <v>14</v>
      </c>
      <c r="B21" s="35" t="s">
        <v>35</v>
      </c>
      <c r="C21" s="39"/>
      <c r="D21" s="39"/>
      <c r="E21" s="28"/>
      <c r="F21" s="28"/>
      <c r="G21" s="39"/>
      <c r="H21" s="28"/>
      <c r="I21" s="40"/>
      <c r="J21" s="41"/>
      <c r="K21" s="28"/>
      <c r="L21" s="28"/>
      <c r="M21" s="28"/>
      <c r="N21" s="29"/>
      <c r="O21" s="29"/>
    </row>
    <row r="22" spans="1:16" ht="18" customHeight="1">
      <c r="A22" s="34">
        <v>15</v>
      </c>
      <c r="B22" s="9" t="s">
        <v>98</v>
      </c>
      <c r="C22" s="39"/>
      <c r="D22" s="39"/>
      <c r="E22" s="39"/>
      <c r="F22" s="39"/>
      <c r="G22" s="39"/>
      <c r="H22" s="39"/>
      <c r="I22" s="40"/>
      <c r="J22" s="41"/>
      <c r="K22" s="28"/>
      <c r="L22" s="39"/>
      <c r="M22" s="39"/>
      <c r="N22" s="39"/>
      <c r="O22" s="28"/>
    </row>
    <row r="23" spans="1:16" ht="17.25" customHeight="1">
      <c r="A23" s="34">
        <v>16</v>
      </c>
      <c r="B23" s="35"/>
      <c r="C23" s="28"/>
      <c r="D23" s="28"/>
      <c r="E23" s="28"/>
      <c r="F23" s="28"/>
      <c r="G23" s="28"/>
      <c r="H23" s="28"/>
      <c r="I23" s="40"/>
      <c r="J23" s="46"/>
      <c r="K23" s="28"/>
      <c r="L23" s="28"/>
      <c r="M23" s="28"/>
      <c r="N23" s="28"/>
      <c r="O23" s="28"/>
    </row>
    <row r="24" spans="1:16" ht="15.75">
      <c r="A24" s="34">
        <v>17</v>
      </c>
      <c r="B24" s="47" t="s">
        <v>39</v>
      </c>
      <c r="C24" s="48">
        <f t="shared" ref="C24:H24" si="0">SUM(C19:C23)</f>
        <v>194.32</v>
      </c>
      <c r="D24" s="48">
        <f t="shared" si="0"/>
        <v>162.142</v>
      </c>
      <c r="E24" s="48">
        <f t="shared" si="0"/>
        <v>189.09629999999999</v>
      </c>
      <c r="F24" s="48">
        <f t="shared" si="0"/>
        <v>159.95708000000002</v>
      </c>
      <c r="G24" s="48">
        <f t="shared" si="0"/>
        <v>195.75956764705882</v>
      </c>
      <c r="H24" s="48">
        <f t="shared" si="0"/>
        <v>178.94355764705884</v>
      </c>
      <c r="I24" s="48">
        <f>G24-H24</f>
        <v>16.816009999999977</v>
      </c>
      <c r="J24" s="46">
        <f>E24/C24*100</f>
        <v>97.311805269658294</v>
      </c>
      <c r="K24" s="46">
        <f>F24/D24*100</f>
        <v>98.652465123163651</v>
      </c>
      <c r="L24" s="48">
        <f>C24/987*100</f>
        <v>19.687943262411348</v>
      </c>
      <c r="M24" s="48">
        <f>D24/901*100</f>
        <v>17.995782463928968</v>
      </c>
      <c r="N24" s="48">
        <f>G24*3.4/E24</f>
        <v>3.5198072622256489</v>
      </c>
      <c r="O24" s="48">
        <f>H24*3.4/F24</f>
        <v>3.8035709078960425</v>
      </c>
    </row>
    <row r="25" spans="1:16">
      <c r="C25" s="11"/>
      <c r="I25" s="49">
        <f>G24-H24</f>
        <v>16.816009999999977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1" t="s">
        <v>67</v>
      </c>
      <c r="I1" s="51"/>
      <c r="J1" s="51"/>
      <c r="K1" s="51"/>
      <c r="O1" s="50"/>
      <c r="P1" s="50"/>
    </row>
    <row r="2" spans="1:16">
      <c r="B2" s="53" t="s">
        <v>135</v>
      </c>
      <c r="C2" s="53"/>
      <c r="D2" s="53"/>
      <c r="E2" s="53"/>
      <c r="F2" s="53"/>
      <c r="G2" s="53"/>
      <c r="H2" s="53"/>
      <c r="I2" s="53"/>
      <c r="M2" s="53"/>
      <c r="N2" s="53"/>
      <c r="O2" s="53"/>
      <c r="P2" s="53"/>
    </row>
    <row r="3" spans="1:16" ht="18.75">
      <c r="B3" s="326" t="s">
        <v>163</v>
      </c>
      <c r="C3" s="327"/>
      <c r="D3" s="327"/>
      <c r="E3" s="327"/>
      <c r="F3" s="327"/>
      <c r="G3" s="327"/>
      <c r="H3" s="327"/>
      <c r="I3" s="327"/>
      <c r="J3" s="327"/>
      <c r="K3" s="327"/>
      <c r="O3" s="54"/>
      <c r="P3" s="54"/>
    </row>
    <row r="4" spans="1:16" ht="15" customHeight="1">
      <c r="A4" s="2"/>
      <c r="B4" s="211"/>
      <c r="C4" s="195"/>
      <c r="D4" s="196" t="s">
        <v>81</v>
      </c>
      <c r="E4" s="196"/>
      <c r="F4" s="196"/>
      <c r="G4" s="196"/>
      <c r="H4" s="196"/>
      <c r="I4" s="196"/>
      <c r="J4" s="197"/>
      <c r="K4" s="198" t="s">
        <v>77</v>
      </c>
    </row>
    <row r="5" spans="1:16" ht="15" customHeight="1">
      <c r="A5" s="4" t="s">
        <v>9</v>
      </c>
      <c r="B5" s="212" t="s">
        <v>10</v>
      </c>
      <c r="C5" s="324" t="s">
        <v>68</v>
      </c>
      <c r="D5" s="325"/>
      <c r="E5" s="324" t="s">
        <v>69</v>
      </c>
      <c r="F5" s="325"/>
      <c r="G5" s="322" t="s">
        <v>129</v>
      </c>
      <c r="H5" s="323"/>
      <c r="I5" s="324" t="s">
        <v>80</v>
      </c>
      <c r="J5" s="325"/>
      <c r="K5" s="199" t="s">
        <v>78</v>
      </c>
    </row>
    <row r="6" spans="1:16" ht="15.75">
      <c r="A6" s="5" t="s">
        <v>18</v>
      </c>
      <c r="B6" s="213"/>
      <c r="C6" s="208" t="s">
        <v>12</v>
      </c>
      <c r="D6" s="208" t="s">
        <v>130</v>
      </c>
      <c r="E6" s="208" t="s">
        <v>12</v>
      </c>
      <c r="F6" s="208" t="s">
        <v>130</v>
      </c>
      <c r="G6" s="208" t="s">
        <v>12</v>
      </c>
      <c r="H6" s="208" t="s">
        <v>130</v>
      </c>
      <c r="I6" s="208" t="s">
        <v>12</v>
      </c>
      <c r="J6" s="208" t="s">
        <v>130</v>
      </c>
      <c r="K6" s="200" t="s">
        <v>79</v>
      </c>
    </row>
    <row r="7" spans="1:16" ht="15.75">
      <c r="A7" s="29">
        <v>1</v>
      </c>
      <c r="B7" s="214" t="s">
        <v>51</v>
      </c>
      <c r="C7" s="209"/>
      <c r="D7" s="209"/>
      <c r="E7" s="209"/>
      <c r="F7" s="209"/>
      <c r="G7" s="209"/>
      <c r="H7" s="209"/>
      <c r="I7" s="209"/>
      <c r="J7" s="209"/>
      <c r="K7" s="201"/>
    </row>
    <row r="8" spans="1:16">
      <c r="A8" s="28">
        <v>2</v>
      </c>
      <c r="B8" s="215" t="s">
        <v>52</v>
      </c>
      <c r="C8" s="209"/>
      <c r="D8" s="210"/>
      <c r="E8" s="210"/>
      <c r="F8" s="210"/>
      <c r="G8" s="210"/>
      <c r="H8" s="210"/>
      <c r="I8" s="210"/>
      <c r="J8" s="210"/>
      <c r="K8" s="17"/>
    </row>
    <row r="9" spans="1:16">
      <c r="A9" s="28">
        <v>3</v>
      </c>
      <c r="B9" s="215" t="s">
        <v>53</v>
      </c>
      <c r="C9" s="209"/>
      <c r="D9" s="210"/>
      <c r="E9" s="210"/>
      <c r="F9" s="210"/>
      <c r="G9" s="210"/>
      <c r="H9" s="210"/>
      <c r="I9" s="210"/>
      <c r="J9" s="210"/>
      <c r="K9" s="17"/>
    </row>
    <row r="10" spans="1:16">
      <c r="A10" s="28">
        <v>4</v>
      </c>
      <c r="B10" s="215" t="s">
        <v>25</v>
      </c>
      <c r="C10" s="209"/>
      <c r="D10" s="210"/>
      <c r="E10" s="210"/>
      <c r="F10" s="210"/>
      <c r="G10" s="210"/>
      <c r="H10" s="210"/>
      <c r="I10" s="210"/>
      <c r="J10" s="210"/>
      <c r="K10" s="17"/>
    </row>
    <row r="11" spans="1:16">
      <c r="A11" s="28">
        <v>5</v>
      </c>
      <c r="B11" s="215" t="s">
        <v>54</v>
      </c>
      <c r="C11" s="209"/>
      <c r="D11" s="210"/>
      <c r="E11" s="210"/>
      <c r="F11" s="210"/>
      <c r="G11" s="210"/>
      <c r="H11" s="210"/>
      <c r="I11" s="210"/>
      <c r="J11" s="210"/>
      <c r="K11" s="17"/>
    </row>
    <row r="12" spans="1:16">
      <c r="A12" s="28">
        <v>6</v>
      </c>
      <c r="B12" s="215" t="s">
        <v>26</v>
      </c>
      <c r="C12" s="209"/>
      <c r="D12" s="210"/>
      <c r="E12" s="210">
        <v>548</v>
      </c>
      <c r="F12" s="210">
        <v>3579</v>
      </c>
      <c r="G12" s="210"/>
      <c r="H12" s="210"/>
      <c r="I12" s="210"/>
      <c r="J12" s="210"/>
      <c r="K12" s="17">
        <v>720</v>
      </c>
    </row>
    <row r="13" spans="1:16">
      <c r="A13" s="28">
        <v>7</v>
      </c>
      <c r="B13" s="215" t="s">
        <v>27</v>
      </c>
      <c r="C13" s="209"/>
      <c r="D13" s="210"/>
      <c r="E13" s="210"/>
      <c r="F13" s="210"/>
      <c r="G13" s="210"/>
      <c r="H13" s="210"/>
      <c r="I13" s="210"/>
      <c r="J13" s="210"/>
      <c r="K13" s="17"/>
    </row>
    <row r="14" spans="1:16">
      <c r="A14" s="28">
        <v>8</v>
      </c>
      <c r="B14" s="215" t="s">
        <v>28</v>
      </c>
      <c r="C14" s="209"/>
      <c r="D14" s="210"/>
      <c r="E14" s="210"/>
      <c r="F14" s="210"/>
      <c r="G14" s="210"/>
      <c r="H14" s="210"/>
      <c r="I14" s="210"/>
      <c r="J14" s="210"/>
      <c r="K14" s="17"/>
    </row>
    <row r="15" spans="1:16">
      <c r="A15" s="28">
        <v>9</v>
      </c>
      <c r="B15" s="215" t="s">
        <v>29</v>
      </c>
      <c r="C15" s="209"/>
      <c r="D15" s="210"/>
      <c r="E15" s="210"/>
      <c r="F15" s="210"/>
      <c r="G15" s="210"/>
      <c r="H15" s="210"/>
      <c r="I15" s="210"/>
      <c r="J15" s="210"/>
      <c r="K15" s="17"/>
    </row>
    <row r="16" spans="1:16">
      <c r="A16" s="28">
        <v>10</v>
      </c>
      <c r="B16" s="215" t="s">
        <v>30</v>
      </c>
      <c r="C16" s="209"/>
      <c r="D16" s="210"/>
      <c r="E16" s="210"/>
      <c r="F16" s="210"/>
      <c r="G16" s="210"/>
      <c r="H16" s="210"/>
      <c r="I16" s="210"/>
      <c r="J16" s="210"/>
      <c r="K16" s="17"/>
    </row>
    <row r="17" spans="1:11">
      <c r="A17" s="28">
        <v>11</v>
      </c>
      <c r="B17" s="215" t="s">
        <v>31</v>
      </c>
      <c r="C17" s="209"/>
      <c r="D17" s="210"/>
      <c r="E17" s="210"/>
      <c r="F17" s="210"/>
      <c r="G17" s="210"/>
      <c r="H17" s="210"/>
      <c r="I17" s="210"/>
      <c r="J17" s="210"/>
      <c r="K17" s="17"/>
    </row>
    <row r="18" spans="1:11">
      <c r="A18" s="28">
        <v>12</v>
      </c>
      <c r="B18" s="215" t="s">
        <v>32</v>
      </c>
      <c r="C18" s="209"/>
      <c r="D18" s="210"/>
      <c r="E18" s="210"/>
      <c r="F18" s="210"/>
      <c r="G18" s="210"/>
      <c r="H18" s="210"/>
      <c r="I18" s="210"/>
      <c r="J18" s="210"/>
      <c r="K18" s="17"/>
    </row>
    <row r="19" spans="1:11">
      <c r="A19" s="28">
        <v>13</v>
      </c>
      <c r="B19" s="216" t="s">
        <v>33</v>
      </c>
      <c r="C19" s="209">
        <v>991.5</v>
      </c>
      <c r="D19" s="210">
        <v>666.6</v>
      </c>
      <c r="E19" s="210"/>
      <c r="F19" s="210"/>
      <c r="G19" s="210">
        <v>50.7</v>
      </c>
      <c r="H19" s="210">
        <v>392.3</v>
      </c>
      <c r="I19" s="210">
        <v>420</v>
      </c>
      <c r="J19" s="210">
        <v>1599.76</v>
      </c>
      <c r="K19" s="17">
        <v>375</v>
      </c>
    </row>
    <row r="20" spans="1:11">
      <c r="A20" s="28">
        <v>15</v>
      </c>
      <c r="B20" s="215" t="s">
        <v>35</v>
      </c>
      <c r="C20" s="209"/>
      <c r="D20" s="210"/>
      <c r="E20" s="210"/>
      <c r="F20" s="210"/>
      <c r="G20" s="210"/>
      <c r="H20" s="210"/>
      <c r="I20" s="210"/>
      <c r="J20" s="210"/>
      <c r="K20" s="17"/>
    </row>
    <row r="21" spans="1:11">
      <c r="A21" s="28">
        <v>16</v>
      </c>
      <c r="B21" s="215" t="s">
        <v>36</v>
      </c>
      <c r="C21" s="209"/>
      <c r="D21" s="210"/>
      <c r="E21" s="210"/>
      <c r="F21" s="210"/>
      <c r="G21" s="210"/>
      <c r="H21" s="210"/>
      <c r="I21" s="210"/>
      <c r="J21" s="210"/>
      <c r="K21" s="17"/>
    </row>
    <row r="22" spans="1:11">
      <c r="A22" s="28">
        <v>17</v>
      </c>
      <c r="B22" s="215" t="s">
        <v>132</v>
      </c>
      <c r="C22" s="209"/>
      <c r="D22" s="210"/>
      <c r="E22" s="210"/>
      <c r="F22" s="210" t="s">
        <v>131</v>
      </c>
      <c r="G22" s="210"/>
      <c r="H22" s="210"/>
      <c r="I22" s="210"/>
      <c r="J22" s="210"/>
      <c r="K22" s="17"/>
    </row>
    <row r="23" spans="1:11">
      <c r="A23" s="28">
        <v>18</v>
      </c>
      <c r="B23" s="215" t="s">
        <v>37</v>
      </c>
      <c r="C23" s="209"/>
      <c r="D23" s="210"/>
      <c r="E23" s="210"/>
      <c r="F23" s="210"/>
      <c r="G23" s="210"/>
      <c r="H23" s="210"/>
      <c r="I23" s="210"/>
      <c r="J23" s="210"/>
      <c r="K23" s="17"/>
    </row>
    <row r="24" spans="1:11">
      <c r="A24" s="28">
        <v>19</v>
      </c>
      <c r="B24" s="215" t="s">
        <v>100</v>
      </c>
      <c r="C24" s="209"/>
      <c r="D24" s="210"/>
      <c r="E24" s="210"/>
      <c r="F24" s="210"/>
      <c r="G24" s="210"/>
      <c r="H24" s="210"/>
      <c r="I24" s="210"/>
      <c r="J24" s="210"/>
      <c r="K24" s="17"/>
    </row>
    <row r="25" spans="1:11">
      <c r="A25" s="28">
        <v>20</v>
      </c>
      <c r="B25" s="215" t="s">
        <v>133</v>
      </c>
      <c r="C25" s="209"/>
      <c r="D25" s="210"/>
      <c r="E25" s="210"/>
      <c r="F25" s="210"/>
      <c r="G25" s="210"/>
      <c r="H25" s="210"/>
      <c r="I25" s="210"/>
      <c r="J25" s="210"/>
      <c r="K25" s="185"/>
    </row>
    <row r="26" spans="1:11">
      <c r="A26" s="28">
        <v>21</v>
      </c>
      <c r="B26" s="215" t="s">
        <v>108</v>
      </c>
      <c r="C26" s="209"/>
      <c r="D26" s="210"/>
      <c r="E26" s="210"/>
      <c r="F26" s="210"/>
      <c r="G26" s="210"/>
      <c r="H26" s="210"/>
      <c r="I26" s="210"/>
      <c r="J26" s="210"/>
      <c r="K26" s="179"/>
    </row>
    <row r="27" spans="1:11">
      <c r="A27" s="28">
        <v>22</v>
      </c>
      <c r="B27" s="215" t="s">
        <v>134</v>
      </c>
      <c r="C27" s="209"/>
      <c r="D27" s="210"/>
      <c r="E27" s="210"/>
      <c r="F27" s="210"/>
      <c r="G27" s="210"/>
      <c r="H27" s="210"/>
      <c r="I27" s="210"/>
      <c r="J27" s="210"/>
      <c r="K27" s="179"/>
    </row>
    <row r="28" spans="1:11">
      <c r="A28" s="28">
        <v>23</v>
      </c>
      <c r="B28" s="215" t="s">
        <v>109</v>
      </c>
      <c r="C28" s="209"/>
      <c r="D28" s="210"/>
      <c r="E28" s="210"/>
      <c r="F28" s="210"/>
      <c r="G28" s="210"/>
      <c r="H28" s="210"/>
      <c r="I28" s="210"/>
      <c r="J28" s="210"/>
      <c r="K28" s="185"/>
    </row>
    <row r="29" spans="1:11">
      <c r="A29" s="28">
        <v>24</v>
      </c>
      <c r="B29" s="215" t="s">
        <v>38</v>
      </c>
      <c r="C29" s="209"/>
      <c r="D29" s="210"/>
      <c r="E29" s="210"/>
      <c r="F29" s="210"/>
      <c r="G29" s="210"/>
      <c r="H29" s="210"/>
      <c r="I29" s="210"/>
      <c r="J29" s="210"/>
      <c r="K29" s="178"/>
    </row>
    <row r="30" spans="1:11">
      <c r="A30" s="28">
        <v>25</v>
      </c>
      <c r="B30" s="217" t="s">
        <v>39</v>
      </c>
      <c r="C30" s="209">
        <f>SUM(C7:C29)</f>
        <v>991.5</v>
      </c>
      <c r="D30" s="210">
        <f t="shared" ref="D30:J30" si="0">SUM(D7:D29)</f>
        <v>666.6</v>
      </c>
      <c r="E30" s="210">
        <f t="shared" si="0"/>
        <v>548</v>
      </c>
      <c r="F30" s="210">
        <f t="shared" si="0"/>
        <v>3579</v>
      </c>
      <c r="G30" s="210">
        <f t="shared" si="0"/>
        <v>50.7</v>
      </c>
      <c r="H30" s="210">
        <f t="shared" si="0"/>
        <v>392.3</v>
      </c>
      <c r="I30" s="210">
        <f t="shared" si="0"/>
        <v>420</v>
      </c>
      <c r="J30" s="210">
        <f t="shared" si="0"/>
        <v>1599.76</v>
      </c>
      <c r="K30" s="202">
        <f>SUM(K7:K29)</f>
        <v>1095</v>
      </c>
    </row>
    <row r="31" spans="1:11">
      <c r="A31" s="28">
        <v>26</v>
      </c>
      <c r="B31" s="215" t="s">
        <v>40</v>
      </c>
      <c r="C31" s="209">
        <v>125</v>
      </c>
      <c r="D31" s="210">
        <v>375</v>
      </c>
      <c r="E31" s="210">
        <v>80</v>
      </c>
      <c r="F31" s="210">
        <v>361</v>
      </c>
      <c r="G31" s="210"/>
      <c r="H31" s="210"/>
      <c r="I31" s="210"/>
      <c r="J31" s="210"/>
      <c r="K31" s="17"/>
    </row>
    <row r="32" spans="1:11">
      <c r="A32" s="28">
        <v>27</v>
      </c>
      <c r="B32" s="215" t="s">
        <v>41</v>
      </c>
      <c r="C32" s="209"/>
      <c r="D32" s="210"/>
      <c r="E32" s="210"/>
      <c r="F32" s="210"/>
      <c r="G32" s="210"/>
      <c r="H32" s="210"/>
      <c r="I32" s="210"/>
      <c r="J32" s="210"/>
      <c r="K32" s="17"/>
    </row>
    <row r="33" spans="1:11">
      <c r="A33" s="28">
        <v>28</v>
      </c>
      <c r="B33" s="217" t="s">
        <v>42</v>
      </c>
      <c r="C33" s="209">
        <f>SUM(C30:C32)</f>
        <v>1116.5</v>
      </c>
      <c r="D33" s="210">
        <f t="shared" ref="D33:J33" si="1">SUM(D30:D32)</f>
        <v>1041.5999999999999</v>
      </c>
      <c r="E33" s="210">
        <f t="shared" si="1"/>
        <v>628</v>
      </c>
      <c r="F33" s="210">
        <f t="shared" si="1"/>
        <v>3940</v>
      </c>
      <c r="G33" s="210">
        <f t="shared" si="1"/>
        <v>50.7</v>
      </c>
      <c r="H33" s="210">
        <f t="shared" si="1"/>
        <v>392.3</v>
      </c>
      <c r="I33" s="210">
        <f t="shared" si="1"/>
        <v>420</v>
      </c>
      <c r="J33" s="210">
        <f t="shared" si="1"/>
        <v>1599.76</v>
      </c>
      <c r="K33" s="17">
        <f>SUM(K30:K32)</f>
        <v>1095</v>
      </c>
    </row>
    <row r="34" spans="1:11">
      <c r="A34" s="28">
        <v>29</v>
      </c>
      <c r="B34" s="218">
        <v>2019</v>
      </c>
      <c r="C34" s="209">
        <v>1513</v>
      </c>
      <c r="D34" s="210">
        <v>3601</v>
      </c>
      <c r="E34" s="210">
        <v>979</v>
      </c>
      <c r="F34" s="210">
        <v>10696</v>
      </c>
      <c r="G34" s="210">
        <v>236</v>
      </c>
      <c r="H34" s="210">
        <v>1453</v>
      </c>
      <c r="I34" s="210">
        <v>32</v>
      </c>
      <c r="J34" s="210">
        <v>388</v>
      </c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>
      <selection activeCell="D21" sqref="D21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16" t="s">
        <v>73</v>
      </c>
      <c r="B2" s="316"/>
      <c r="C2" s="316"/>
      <c r="D2" s="316"/>
    </row>
    <row r="3" spans="1:5" ht="20.25" customHeight="1">
      <c r="A3" s="316" t="s">
        <v>120</v>
      </c>
      <c r="B3" s="316"/>
      <c r="C3" s="316"/>
      <c r="D3" s="316"/>
    </row>
    <row r="4" spans="1:5" ht="19.5" customHeight="1">
      <c r="A4" s="328" t="s">
        <v>164</v>
      </c>
      <c r="B4" s="328"/>
      <c r="C4" s="328"/>
      <c r="D4" s="328"/>
      <c r="E4" s="1"/>
    </row>
    <row r="5" spans="1:5" ht="15.75">
      <c r="A5" s="3"/>
      <c r="B5" s="3"/>
      <c r="C5" s="3"/>
      <c r="D5" s="62" t="s">
        <v>74</v>
      </c>
    </row>
    <row r="6" spans="1:5" ht="15.75">
      <c r="A6" s="22" t="s">
        <v>9</v>
      </c>
      <c r="B6" s="22" t="s">
        <v>10</v>
      </c>
      <c r="C6" s="22" t="s">
        <v>75</v>
      </c>
      <c r="D6" s="63" t="s">
        <v>75</v>
      </c>
    </row>
    <row r="7" spans="1:5" ht="15.75">
      <c r="A7" s="64"/>
      <c r="B7" s="25"/>
      <c r="C7" s="69" t="s">
        <v>107</v>
      </c>
      <c r="D7" s="30" t="s">
        <v>155</v>
      </c>
    </row>
    <row r="8" spans="1:5" ht="19.5" customHeight="1">
      <c r="A8" s="30">
        <v>1</v>
      </c>
      <c r="B8" s="65" t="s">
        <v>51</v>
      </c>
      <c r="C8" s="30">
        <v>0</v>
      </c>
      <c r="D8" s="30">
        <v>0</v>
      </c>
    </row>
    <row r="9" spans="1:5" ht="20.25" customHeight="1">
      <c r="A9" s="34">
        <v>2</v>
      </c>
      <c r="B9" s="35" t="s">
        <v>52</v>
      </c>
      <c r="C9" s="34">
        <v>0</v>
      </c>
      <c r="D9" s="34">
        <v>0</v>
      </c>
    </row>
    <row r="10" spans="1:5" ht="20.25" customHeight="1">
      <c r="A10" s="34">
        <v>3</v>
      </c>
      <c r="B10" s="35" t="s">
        <v>53</v>
      </c>
      <c r="C10" s="34">
        <v>0</v>
      </c>
      <c r="D10" s="34">
        <v>9</v>
      </c>
    </row>
    <row r="11" spans="1:5" ht="21" customHeight="1">
      <c r="A11" s="34">
        <v>4</v>
      </c>
      <c r="B11" s="35" t="s">
        <v>25</v>
      </c>
      <c r="C11" s="34">
        <v>2</v>
      </c>
      <c r="D11" s="34">
        <v>2</v>
      </c>
    </row>
    <row r="12" spans="1:5" ht="21" customHeight="1">
      <c r="A12" s="34">
        <v>5</v>
      </c>
      <c r="B12" s="35" t="s">
        <v>54</v>
      </c>
      <c r="C12" s="66">
        <v>0</v>
      </c>
      <c r="D12" s="66">
        <v>0</v>
      </c>
    </row>
    <row r="13" spans="1:5" ht="20.25" customHeight="1">
      <c r="A13" s="34">
        <v>6</v>
      </c>
      <c r="B13" s="35" t="s">
        <v>26</v>
      </c>
      <c r="C13" s="34">
        <v>1</v>
      </c>
      <c r="D13" s="34">
        <v>6</v>
      </c>
    </row>
    <row r="14" spans="1:5" ht="21.75" customHeight="1">
      <c r="A14" s="34">
        <v>7</v>
      </c>
      <c r="B14" s="35" t="s">
        <v>27</v>
      </c>
      <c r="C14" s="34">
        <v>0</v>
      </c>
      <c r="D14" s="34">
        <v>1</v>
      </c>
      <c r="E14" t="s">
        <v>76</v>
      </c>
    </row>
    <row r="15" spans="1:5" ht="20.25" customHeight="1">
      <c r="A15" s="34">
        <v>8</v>
      </c>
      <c r="B15" s="35" t="s">
        <v>28</v>
      </c>
      <c r="C15" s="34">
        <v>1</v>
      </c>
      <c r="D15" s="34">
        <v>1</v>
      </c>
    </row>
    <row r="16" spans="1:5" ht="22.5" customHeight="1">
      <c r="A16" s="34">
        <v>9</v>
      </c>
      <c r="B16" s="35" t="s">
        <v>29</v>
      </c>
      <c r="C16" s="34">
        <v>0</v>
      </c>
      <c r="D16" s="34">
        <v>3</v>
      </c>
    </row>
    <row r="17" spans="1:6" ht="22.5" customHeight="1">
      <c r="A17" s="34">
        <v>10</v>
      </c>
      <c r="B17" s="35" t="s">
        <v>30</v>
      </c>
      <c r="C17" s="34">
        <v>2.5</v>
      </c>
      <c r="D17" s="34">
        <v>5</v>
      </c>
    </row>
    <row r="18" spans="1:6" ht="19.5" customHeight="1">
      <c r="A18" s="34">
        <v>11</v>
      </c>
      <c r="B18" s="35" t="s">
        <v>31</v>
      </c>
      <c r="C18" s="34">
        <v>0</v>
      </c>
      <c r="D18" s="34">
        <v>0</v>
      </c>
    </row>
    <row r="19" spans="1:6" ht="21" customHeight="1">
      <c r="A19" s="34">
        <v>12</v>
      </c>
      <c r="B19" s="35" t="s">
        <v>32</v>
      </c>
      <c r="C19" s="34">
        <v>0</v>
      </c>
      <c r="D19" s="34">
        <v>0</v>
      </c>
    </row>
    <row r="20" spans="1:6" ht="21.75" customHeight="1">
      <c r="A20" s="34">
        <v>13</v>
      </c>
      <c r="B20" s="67" t="s">
        <v>33</v>
      </c>
      <c r="C20" s="66">
        <v>0</v>
      </c>
      <c r="D20" s="66">
        <v>3</v>
      </c>
    </row>
    <row r="21" spans="1:6" ht="22.5" customHeight="1">
      <c r="A21" s="34">
        <v>14</v>
      </c>
      <c r="B21" s="35" t="s">
        <v>34</v>
      </c>
      <c r="C21" s="34">
        <v>1</v>
      </c>
      <c r="D21" s="34">
        <v>2</v>
      </c>
    </row>
    <row r="22" spans="1:6" ht="22.5" customHeight="1">
      <c r="A22" s="34">
        <v>15</v>
      </c>
      <c r="B22" s="35" t="s">
        <v>122</v>
      </c>
      <c r="C22" s="34">
        <v>0</v>
      </c>
      <c r="D22" s="34">
        <v>1</v>
      </c>
      <c r="E22" s="68"/>
      <c r="F22" s="1"/>
    </row>
    <row r="23" spans="1:6" ht="15.75">
      <c r="A23" s="34">
        <v>16</v>
      </c>
      <c r="B23" s="35" t="s">
        <v>35</v>
      </c>
      <c r="C23" s="34">
        <v>0</v>
      </c>
      <c r="D23" s="34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B1" workbookViewId="0">
      <selection activeCell="H22" sqref="H22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70" t="s">
        <v>82</v>
      </c>
      <c r="G1" s="70"/>
      <c r="H1" s="70"/>
      <c r="I1" s="70"/>
      <c r="J1" s="70"/>
      <c r="K1" s="70"/>
      <c r="L1" s="51"/>
    </row>
    <row r="2" spans="1:12">
      <c r="B2" s="52"/>
      <c r="C2" s="53" t="s">
        <v>121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D3" s="51" t="s">
        <v>165</v>
      </c>
      <c r="E3" s="51"/>
      <c r="F3" s="51"/>
      <c r="I3" s="51"/>
      <c r="J3" s="51"/>
    </row>
    <row r="4" spans="1:12">
      <c r="A4" s="55"/>
      <c r="B4" s="56"/>
      <c r="C4" s="186"/>
      <c r="D4" s="329" t="s">
        <v>124</v>
      </c>
      <c r="E4" s="329"/>
      <c r="F4" s="329"/>
      <c r="G4" s="329"/>
      <c r="H4" s="330"/>
      <c r="I4" s="331" t="s">
        <v>83</v>
      </c>
      <c r="J4" s="332"/>
      <c r="K4" s="187" t="s">
        <v>84</v>
      </c>
      <c r="L4" s="188"/>
    </row>
    <row r="5" spans="1:12">
      <c r="A5" s="57" t="s">
        <v>9</v>
      </c>
      <c r="B5" s="58" t="s">
        <v>10</v>
      </c>
      <c r="C5" s="189" t="s">
        <v>43</v>
      </c>
      <c r="D5" s="95" t="s">
        <v>85</v>
      </c>
      <c r="E5" s="95" t="s">
        <v>126</v>
      </c>
      <c r="F5" s="95" t="s">
        <v>86</v>
      </c>
      <c r="G5" s="96" t="s">
        <v>87</v>
      </c>
      <c r="H5" s="174" t="s">
        <v>88</v>
      </c>
      <c r="I5" s="175" t="s">
        <v>89</v>
      </c>
      <c r="J5" s="176" t="s">
        <v>90</v>
      </c>
      <c r="K5" s="189" t="s">
        <v>20</v>
      </c>
      <c r="L5" s="189" t="s">
        <v>91</v>
      </c>
    </row>
    <row r="6" spans="1:12">
      <c r="A6" s="59" t="s">
        <v>18</v>
      </c>
      <c r="B6" s="59"/>
      <c r="C6" s="190" t="s">
        <v>92</v>
      </c>
      <c r="D6" s="97" t="s">
        <v>93</v>
      </c>
      <c r="E6" s="97" t="s">
        <v>127</v>
      </c>
      <c r="F6" s="97" t="s">
        <v>94</v>
      </c>
      <c r="G6" s="97" t="s">
        <v>95</v>
      </c>
      <c r="H6" s="98" t="s">
        <v>96</v>
      </c>
      <c r="I6" s="116" t="s">
        <v>12</v>
      </c>
      <c r="J6" s="115" t="s">
        <v>125</v>
      </c>
      <c r="K6" s="191"/>
      <c r="L6" s="192" t="s">
        <v>97</v>
      </c>
    </row>
    <row r="7" spans="1:12">
      <c r="A7" s="31">
        <v>1</v>
      </c>
      <c r="B7" s="31" t="s">
        <v>51</v>
      </c>
      <c r="C7" s="177"/>
      <c r="D7" s="76">
        <v>767</v>
      </c>
      <c r="E7" s="76"/>
      <c r="F7" s="193"/>
      <c r="G7" s="193"/>
      <c r="H7" s="193"/>
      <c r="I7" s="193"/>
      <c r="J7" s="193"/>
      <c r="K7" s="193"/>
      <c r="L7" s="193"/>
    </row>
    <row r="8" spans="1:12">
      <c r="A8" s="33">
        <v>2</v>
      </c>
      <c r="B8" s="33" t="s">
        <v>52</v>
      </c>
      <c r="C8" s="177"/>
      <c r="D8" s="76">
        <v>2090</v>
      </c>
      <c r="E8" s="76">
        <v>225</v>
      </c>
      <c r="F8" s="193"/>
      <c r="G8" s="193"/>
      <c r="H8" s="193"/>
      <c r="I8" s="193"/>
      <c r="J8" s="193"/>
      <c r="K8" s="193"/>
      <c r="L8" s="193"/>
    </row>
    <row r="9" spans="1:12">
      <c r="A9" s="33">
        <v>3</v>
      </c>
      <c r="B9" s="33" t="s">
        <v>53</v>
      </c>
      <c r="C9" s="177"/>
      <c r="D9" s="76">
        <v>2455</v>
      </c>
      <c r="E9" s="76"/>
      <c r="F9" s="193">
        <v>267</v>
      </c>
      <c r="G9" s="193"/>
      <c r="H9" s="193"/>
      <c r="I9" s="193"/>
      <c r="J9" s="193"/>
      <c r="K9" s="193"/>
      <c r="L9" s="193"/>
    </row>
    <row r="10" spans="1:12">
      <c r="A10" s="33">
        <v>4</v>
      </c>
      <c r="B10" s="33" t="s">
        <v>70</v>
      </c>
      <c r="C10" s="177"/>
      <c r="D10" s="76">
        <v>2456</v>
      </c>
      <c r="E10" s="76">
        <v>489</v>
      </c>
      <c r="F10" s="193"/>
      <c r="G10" s="193"/>
      <c r="H10" s="193"/>
      <c r="I10" s="193"/>
      <c r="J10" s="193"/>
      <c r="K10" s="193"/>
      <c r="L10" s="193"/>
    </row>
    <row r="11" spans="1:12">
      <c r="A11" s="33">
        <v>5</v>
      </c>
      <c r="B11" s="33" t="s">
        <v>54</v>
      </c>
      <c r="C11" s="177"/>
      <c r="D11" s="76">
        <v>2662</v>
      </c>
      <c r="E11" s="76"/>
      <c r="F11" s="193">
        <v>1131</v>
      </c>
      <c r="G11" s="193"/>
      <c r="H11" s="193"/>
      <c r="I11" s="193"/>
      <c r="J11" s="193"/>
      <c r="K11" s="193"/>
      <c r="L11" s="193"/>
    </row>
    <row r="12" spans="1:12">
      <c r="A12" s="33">
        <v>6</v>
      </c>
      <c r="B12" s="33" t="s">
        <v>26</v>
      </c>
      <c r="C12" s="177"/>
      <c r="D12" s="91"/>
      <c r="E12" s="91"/>
      <c r="F12" s="193"/>
      <c r="G12" s="193"/>
      <c r="H12" s="193">
        <v>18900</v>
      </c>
      <c r="I12" s="193"/>
      <c r="J12" s="193"/>
      <c r="K12" s="193"/>
      <c r="L12" s="193"/>
    </row>
    <row r="13" spans="1:12">
      <c r="A13" s="33">
        <v>7</v>
      </c>
      <c r="B13" s="33" t="s">
        <v>27</v>
      </c>
      <c r="C13" s="180"/>
      <c r="D13" s="94">
        <v>884</v>
      </c>
      <c r="E13" s="94"/>
      <c r="F13" s="193"/>
      <c r="G13" s="193"/>
      <c r="H13" s="193"/>
      <c r="I13" s="193"/>
      <c r="J13" s="193"/>
      <c r="K13" s="193"/>
      <c r="L13" s="193"/>
    </row>
    <row r="14" spans="1:12">
      <c r="A14" s="33">
        <v>8</v>
      </c>
      <c r="B14" s="33" t="s">
        <v>28</v>
      </c>
      <c r="C14" s="181"/>
      <c r="D14" s="93">
        <v>3921</v>
      </c>
      <c r="E14" s="93"/>
      <c r="F14" s="193"/>
      <c r="G14" s="193"/>
      <c r="H14" s="193"/>
      <c r="I14" s="193"/>
      <c r="J14" s="193"/>
      <c r="K14" s="193"/>
      <c r="L14" s="193"/>
    </row>
    <row r="15" spans="1:12">
      <c r="A15" s="33">
        <v>9</v>
      </c>
      <c r="B15" s="33" t="s">
        <v>29</v>
      </c>
      <c r="C15" s="180"/>
      <c r="D15" s="94">
        <v>4473</v>
      </c>
      <c r="E15" s="94"/>
      <c r="F15" s="193"/>
      <c r="G15" s="193"/>
      <c r="H15" s="193"/>
      <c r="I15" s="193"/>
      <c r="J15" s="193"/>
      <c r="K15" s="193"/>
      <c r="L15" s="193"/>
    </row>
    <row r="16" spans="1:12">
      <c r="A16" s="33">
        <v>10</v>
      </c>
      <c r="B16" s="33" t="s">
        <v>30</v>
      </c>
      <c r="C16" s="181"/>
      <c r="D16" s="93"/>
      <c r="E16" s="93">
        <v>4280</v>
      </c>
      <c r="F16" s="193"/>
      <c r="G16" s="193"/>
      <c r="H16" s="193"/>
      <c r="I16" s="193"/>
      <c r="J16" s="193"/>
      <c r="K16" s="193"/>
      <c r="L16" s="193"/>
    </row>
    <row r="17" spans="1:12">
      <c r="A17" s="33">
        <v>11</v>
      </c>
      <c r="B17" s="33" t="s">
        <v>31</v>
      </c>
      <c r="C17" s="180"/>
      <c r="D17" s="94">
        <v>2005</v>
      </c>
      <c r="E17" s="94">
        <v>530</v>
      </c>
      <c r="F17" s="193"/>
      <c r="G17" s="193"/>
      <c r="H17" s="193">
        <v>1356</v>
      </c>
      <c r="I17" s="193"/>
      <c r="J17" s="193"/>
      <c r="K17" s="193"/>
      <c r="L17" s="193"/>
    </row>
    <row r="18" spans="1:12">
      <c r="A18" s="33">
        <v>12</v>
      </c>
      <c r="B18" s="33" t="s">
        <v>32</v>
      </c>
      <c r="C18" s="181"/>
      <c r="D18" s="93">
        <v>4488</v>
      </c>
      <c r="E18" s="93">
        <v>1646</v>
      </c>
      <c r="F18" s="193"/>
      <c r="G18" s="193"/>
      <c r="H18" s="193"/>
      <c r="I18" s="193"/>
      <c r="J18" s="193"/>
      <c r="K18" s="193"/>
      <c r="L18" s="193"/>
    </row>
    <row r="19" spans="1:12">
      <c r="A19" s="33">
        <v>13</v>
      </c>
      <c r="B19" s="60" t="s">
        <v>33</v>
      </c>
      <c r="C19" s="182"/>
      <c r="D19" s="93">
        <v>4832</v>
      </c>
      <c r="E19" s="93">
        <v>2800</v>
      </c>
      <c r="F19" s="193">
        <v>2800</v>
      </c>
      <c r="G19" s="193"/>
      <c r="H19" s="193"/>
      <c r="I19" s="193"/>
      <c r="J19" s="193"/>
      <c r="K19" s="193"/>
      <c r="L19" s="193"/>
    </row>
    <row r="20" spans="1:12">
      <c r="A20" s="33">
        <v>15</v>
      </c>
      <c r="B20" s="33" t="s">
        <v>71</v>
      </c>
      <c r="C20" s="183"/>
      <c r="D20" s="99">
        <v>430</v>
      </c>
      <c r="E20" s="205">
        <v>1350</v>
      </c>
      <c r="F20" s="193">
        <v>412</v>
      </c>
      <c r="G20" s="193"/>
      <c r="H20" s="193"/>
      <c r="I20" s="193"/>
      <c r="J20" s="193"/>
      <c r="K20" s="193"/>
      <c r="L20" s="193"/>
    </row>
    <row r="21" spans="1:12">
      <c r="A21" s="33">
        <v>16</v>
      </c>
      <c r="B21" s="33" t="s">
        <v>36</v>
      </c>
      <c r="C21" s="184"/>
      <c r="D21" s="77"/>
      <c r="E21" s="77"/>
      <c r="F21" s="193"/>
      <c r="G21" s="193"/>
      <c r="H21" s="193"/>
      <c r="I21" s="193"/>
      <c r="J21" s="193"/>
      <c r="K21" s="193"/>
      <c r="L21" s="193"/>
    </row>
    <row r="22" spans="1:12">
      <c r="A22" s="33">
        <v>17</v>
      </c>
      <c r="B22" s="33" t="s">
        <v>105</v>
      </c>
      <c r="C22" s="184"/>
      <c r="D22" s="77">
        <v>284</v>
      </c>
      <c r="E22" s="77"/>
      <c r="F22" s="193"/>
      <c r="G22" s="193"/>
      <c r="H22" s="193"/>
      <c r="I22" s="193"/>
      <c r="J22" s="193"/>
      <c r="K22" s="193"/>
      <c r="L22" s="193"/>
    </row>
    <row r="23" spans="1:12">
      <c r="A23" s="33">
        <v>18</v>
      </c>
      <c r="B23" s="9" t="s">
        <v>98</v>
      </c>
      <c r="C23" s="184"/>
      <c r="D23" s="77">
        <v>274</v>
      </c>
      <c r="E23" s="77"/>
      <c r="F23" s="193"/>
      <c r="G23" s="193"/>
      <c r="H23" s="193"/>
      <c r="I23" s="193"/>
      <c r="J23" s="193"/>
      <c r="K23" s="193"/>
      <c r="L23" s="193"/>
    </row>
    <row r="24" spans="1:12">
      <c r="A24" s="33">
        <v>19</v>
      </c>
      <c r="B24" s="33" t="s">
        <v>102</v>
      </c>
      <c r="C24" s="177"/>
      <c r="D24" s="76">
        <v>521</v>
      </c>
      <c r="E24" s="76">
        <v>1100</v>
      </c>
      <c r="F24" s="193"/>
      <c r="G24" s="193"/>
      <c r="H24" s="193"/>
      <c r="I24" s="193"/>
      <c r="J24" s="193"/>
      <c r="K24" s="193"/>
      <c r="L24" s="193"/>
    </row>
    <row r="25" spans="1:12">
      <c r="A25" s="33">
        <v>20</v>
      </c>
      <c r="B25" s="33" t="s">
        <v>110</v>
      </c>
      <c r="C25" s="177"/>
      <c r="D25" s="76"/>
      <c r="E25" s="76">
        <v>1625</v>
      </c>
      <c r="F25" s="193"/>
      <c r="G25" s="193"/>
      <c r="H25" s="193"/>
      <c r="I25" s="193"/>
      <c r="J25" s="193"/>
      <c r="K25" s="193"/>
      <c r="L25" s="193"/>
    </row>
    <row r="26" spans="1:12">
      <c r="A26" s="33">
        <v>21</v>
      </c>
      <c r="B26" s="33" t="s">
        <v>122</v>
      </c>
      <c r="C26" s="177"/>
      <c r="D26" s="76">
        <v>125.98</v>
      </c>
      <c r="E26" s="76"/>
      <c r="F26" s="193"/>
      <c r="G26" s="193"/>
      <c r="H26" s="193"/>
      <c r="I26" s="193"/>
      <c r="J26" s="193"/>
      <c r="K26" s="193"/>
      <c r="L26" s="193"/>
    </row>
    <row r="27" spans="1:12">
      <c r="A27" s="33">
        <v>22</v>
      </c>
      <c r="B27" s="33" t="s">
        <v>109</v>
      </c>
      <c r="C27" s="177"/>
      <c r="D27" s="76">
        <v>215</v>
      </c>
      <c r="E27" s="76"/>
      <c r="F27" s="193"/>
      <c r="G27" s="193"/>
      <c r="H27" s="193"/>
      <c r="I27" s="193"/>
      <c r="J27" s="193"/>
      <c r="K27" s="193"/>
      <c r="L27" s="193"/>
    </row>
    <row r="28" spans="1:12">
      <c r="A28" s="33">
        <v>23</v>
      </c>
      <c r="B28" s="33" t="s">
        <v>72</v>
      </c>
      <c r="C28" s="185"/>
      <c r="D28" s="185">
        <v>199.7</v>
      </c>
      <c r="E28" s="185"/>
      <c r="F28" s="185"/>
      <c r="G28" s="185"/>
      <c r="H28" s="185"/>
      <c r="I28" s="185"/>
      <c r="J28" s="185"/>
      <c r="K28" s="185"/>
      <c r="L28" s="185"/>
    </row>
    <row r="29" spans="1:12">
      <c r="A29" s="33">
        <v>24</v>
      </c>
      <c r="B29" s="33" t="s">
        <v>38</v>
      </c>
      <c r="C29" s="184"/>
      <c r="D29" s="163">
        <v>190</v>
      </c>
      <c r="E29" s="163"/>
      <c r="F29" s="193"/>
      <c r="G29" s="193"/>
      <c r="H29" s="193"/>
      <c r="I29" s="193"/>
      <c r="J29" s="193"/>
      <c r="K29" s="193"/>
      <c r="L29" s="193"/>
    </row>
    <row r="30" spans="1:12">
      <c r="A30" s="33">
        <v>25</v>
      </c>
      <c r="B30" s="61" t="s">
        <v>39</v>
      </c>
      <c r="C30" s="77">
        <f>SUM(C7:C29)</f>
        <v>0</v>
      </c>
      <c r="D30" s="77">
        <f>SUM(D7:D29)</f>
        <v>33272.679999999993</v>
      </c>
      <c r="E30" s="77">
        <f>SUM(E7:E29)</f>
        <v>14045</v>
      </c>
      <c r="F30" s="77">
        <f t="shared" ref="F30:L30" si="0">SUM(F7:F29)</f>
        <v>4610</v>
      </c>
      <c r="G30" s="77">
        <f t="shared" si="0"/>
        <v>0</v>
      </c>
      <c r="H30" s="77">
        <f t="shared" si="0"/>
        <v>20256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</row>
    <row r="31" spans="1:12">
      <c r="A31" s="33">
        <v>26</v>
      </c>
      <c r="B31" s="33" t="s">
        <v>40</v>
      </c>
      <c r="C31" s="185"/>
      <c r="D31" s="185"/>
      <c r="E31" s="185"/>
      <c r="F31" s="185"/>
      <c r="G31" s="185"/>
      <c r="H31" s="185">
        <v>725</v>
      </c>
      <c r="I31" s="185"/>
      <c r="J31" s="185"/>
      <c r="K31" s="185"/>
      <c r="L31" s="185"/>
    </row>
    <row r="32" spans="1:12">
      <c r="A32" s="33">
        <v>27</v>
      </c>
      <c r="B32" s="33" t="s">
        <v>41</v>
      </c>
      <c r="C32" s="83"/>
      <c r="D32" s="136"/>
      <c r="E32" s="136"/>
      <c r="F32" s="193"/>
      <c r="G32" s="193"/>
      <c r="H32" s="193"/>
      <c r="I32" s="193"/>
      <c r="J32" s="193"/>
      <c r="K32" s="193"/>
      <c r="L32" s="193"/>
    </row>
    <row r="33" spans="1:12">
      <c r="A33" s="17">
        <v>28</v>
      </c>
      <c r="B33" s="61" t="s">
        <v>42</v>
      </c>
      <c r="C33" s="194">
        <f>SUM(C30:C32)</f>
        <v>0</v>
      </c>
      <c r="D33" s="17">
        <f t="shared" ref="D33:L33" si="1">SUM(D30:D32)</f>
        <v>33272.679999999993</v>
      </c>
      <c r="E33" s="17">
        <f>SUM(E30:E32)</f>
        <v>14045</v>
      </c>
      <c r="F33" s="194">
        <f t="shared" si="1"/>
        <v>4610</v>
      </c>
      <c r="G33" s="194">
        <f t="shared" si="1"/>
        <v>0</v>
      </c>
      <c r="H33" s="194">
        <f t="shared" si="1"/>
        <v>20981</v>
      </c>
      <c r="I33" s="194">
        <f t="shared" si="1"/>
        <v>0</v>
      </c>
      <c r="J33" s="194">
        <f t="shared" si="1"/>
        <v>0</v>
      </c>
      <c r="K33" s="194">
        <f t="shared" si="1"/>
        <v>0</v>
      </c>
      <c r="L33" s="194">
        <f t="shared" si="1"/>
        <v>0</v>
      </c>
    </row>
    <row r="34" spans="1:12">
      <c r="A34" s="17">
        <v>29</v>
      </c>
      <c r="B34" s="61">
        <v>2019</v>
      </c>
      <c r="C34" s="17"/>
      <c r="D34" s="17">
        <v>24819</v>
      </c>
      <c r="E34" s="17">
        <v>22767</v>
      </c>
      <c r="F34" s="17">
        <v>8627</v>
      </c>
      <c r="G34" s="17"/>
      <c r="H34" s="17">
        <v>920</v>
      </c>
      <c r="I34" s="17">
        <v>638</v>
      </c>
      <c r="J34" s="17">
        <v>937</v>
      </c>
      <c r="K34" s="17">
        <v>530</v>
      </c>
      <c r="L34" s="17">
        <v>150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2020-07-14T05:10:32Z</dcterms:modified>
</cp:coreProperties>
</file>