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6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AI30" i="3"/>
  <c r="AH30"/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D18" s="1"/>
  <c r="E19"/>
  <c r="E20"/>
  <c r="E21"/>
  <c r="E22"/>
  <c r="E23"/>
  <c r="D23" s="1"/>
  <c r="E24"/>
  <c r="D24" s="1"/>
  <c r="E25"/>
  <c r="D25" s="1"/>
  <c r="E26"/>
  <c r="E27"/>
  <c r="D27" s="1"/>
  <c r="E28"/>
  <c r="E29"/>
  <c r="D29" s="1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2"/>
  <c r="D21"/>
  <c r="N7"/>
  <c r="N8"/>
  <c r="E30" i="7"/>
  <c r="E33" s="1"/>
  <c r="AR34" i="3"/>
  <c r="AR32"/>
  <c r="AR31"/>
  <c r="AQ30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J34"/>
  <c r="AJ32"/>
  <c r="AJ31"/>
  <c r="AI33"/>
  <c r="AH33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I33" s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L33" s="1"/>
  <c r="D13"/>
  <c r="D19"/>
  <c r="D28"/>
  <c r="C31"/>
  <c r="C32"/>
  <c r="C7"/>
  <c r="AF34" i="3"/>
  <c r="AB34"/>
  <c r="AF32"/>
  <c r="AB32"/>
  <c r="AF31"/>
  <c r="AB31"/>
  <c r="AE30"/>
  <c r="AE33" s="1"/>
  <c r="AF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R30" i="3" l="1"/>
  <c r="G26" i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6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2" i="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<sst xmlns="http://schemas.openxmlformats.org/spreadsheetml/2006/main" count="449" uniqueCount="146">
  <si>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</si>
  <si>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</si>
  <si>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</si>
  <si>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</si>
  <si>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</si>
  <si>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</si>
  <si>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</si>
  <si>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</si>
  <si>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</si>
  <si>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</si>
  <si>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</si>
  <si>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</si>
  <si>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</si>
  <si>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</si>
  <si>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</si>
  <si>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</si>
  <si>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</si>
  <si>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</si>
  <si>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</si>
  <si>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</si>
  <si>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</si>
  <si>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</si>
  <si>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</si>
  <si>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</si>
  <si>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</si>
  <si>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</si>
  <si>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</si>
  <si>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</si>
  <si>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</si>
  <si>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</si>
  <si>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</si>
  <si>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</si>
  <si>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</si>
  <si>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</si>
  <si>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</si>
  <si>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</si>
  <si>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</si>
  <si>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</si>
  <si>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</si>
  <si>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</si>
  <si>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</si>
  <si>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</si>
  <si>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</si>
  <si>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</si>
  <si>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</si>
  <si>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</si>
  <si>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</si>
  <si>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</si>
  <si>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</si>
  <si>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</si>
  <si>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</si>
  <si>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</si>
  <si>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</si>
  <si>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</si>
  <si>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</si>
  <si>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</si>
  <si>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</si>
  <si>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</si>
  <si>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</si>
  <si>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</si>
  <si>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</si>
  <si>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</si>
  <si>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</si>
  <si>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</si>
  <si>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</si>
  <si>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</si>
  <si>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</si>
  <si>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</si>
  <si>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</si>
  <si>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</si>
  <si>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</si>
  <si>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</si>
  <si>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</si>
  <si>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</si>
  <si>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</si>
  <si>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</si>
  <si>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</si>
  <si>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</si>
  <si>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</si>
  <si>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</si>
  <si>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</si>
  <si>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</si>
  <si>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</si>
  <si>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</si>
  <si>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</si>
  <si>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</si>
  <si>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</si>
  <si>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</si>
  <si>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</si>
  <si>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</si>
  <si>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</si>
  <si>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</si>
  <si>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</si>
  <si>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</si>
  <si>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</si>
  <si>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</si>
  <si>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</si>
  <si>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</si>
  <si>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</si>
  <si>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</si>
  <si>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</si>
  <si>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</si>
  <si>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</si>
  <si>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</si>
  <si>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</si>
  <si>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</si>
  <si>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</si>
  <si>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</si>
  <si>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</si>
  <si>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</si>
  <si>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</si>
  <si>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</si>
  <si>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</si>
  <si>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</si>
  <si>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</si>
  <si>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</si>
  <si>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</si>
  <si>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</si>
  <si>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</si>
  <si>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</si>
  <si>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</si>
  <si>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</si>
  <si>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</si>
  <si>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</si>
  <si>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</si>
  <si>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</si>
  <si>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</si>
  <si>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</si>
  <si>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</si>
  <si>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</si>
  <si>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</si>
  <si>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</si>
  <si>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</si>
  <si>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</si>
  <si>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</si>
  <si>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</si>
  <si>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</si>
  <si>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июль</t>
  </si>
  <si>
    <t>Подготовка почвы под озимые урожая 2020г.</t>
  </si>
  <si>
    <t>2020г  га</t>
  </si>
  <si>
    <t>Подготовка почвы</t>
  </si>
  <si>
    <t xml:space="preserve"> </t>
  </si>
  <si>
    <t>09 июля  2019 года</t>
  </si>
  <si>
    <t>на 09 июля 2019 года</t>
  </si>
  <si>
    <t>на 09  июля   2019 года</t>
  </si>
  <si>
    <t>на 09 июля 2019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</si>
</sst>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5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25" fillId="4" borderId="11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opLeftCell="A10" zoomScale="110" zoomScaleNormal="110" workbookViewId="0">
      <selection activeCell="M12" sqref="M12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59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4" ht="12" customHeight="1">
      <c r="A2" s="259" t="s">
        <v>122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4" ht="11.25" customHeight="1">
      <c r="A3" s="260" t="s">
        <v>142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61" t="s">
        <v>3</v>
      </c>
      <c r="F4" s="262"/>
      <c r="G4" s="86" t="s">
        <v>4</v>
      </c>
      <c r="H4" s="261" t="s">
        <v>5</v>
      </c>
      <c r="I4" s="262"/>
      <c r="J4" s="117" t="s">
        <v>107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57" t="s">
        <v>12</v>
      </c>
      <c r="F5" s="258"/>
      <c r="G5" s="89" t="s">
        <v>13</v>
      </c>
      <c r="H5" s="257" t="s">
        <v>14</v>
      </c>
      <c r="I5" s="258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2">
        <f>E7</f>
        <v>767</v>
      </c>
      <c r="E7" s="93">
        <f>уборка1!D7+уборка1!H7+уборка1!P7+уборка1!T7+уборка2!D7+уборка2!H7+уборка2!L7+уборка2!P7+уборка2!T7+уборка2!Z7+уборка2!AD7</f>
        <v>767</v>
      </c>
      <c r="F7" s="248"/>
      <c r="G7" s="96">
        <f>E7/C7*100</f>
        <v>100</v>
      </c>
      <c r="H7" s="97">
        <f>уборка1!E7+уборка1!I7+уборка1!Q7+уборка1!U7+уборка2!E7+уборка2!I7+уборка2!M7+уборка2!Q7+уборка2!U7+уборка2!AA7+уборка2!AE7</f>
        <v>1958</v>
      </c>
      <c r="I7" s="96"/>
      <c r="J7" s="96" t="e">
        <f t="shared" ref="J7:J34" si="0">I7/F7*10</f>
        <v>#DIV/0!</v>
      </c>
      <c r="K7" s="98">
        <f>H7/E7*10</f>
        <v>25.528031290743158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4108</v>
      </c>
      <c r="D8" s="92">
        <f t="shared" ref="D8:D33" si="2">E8</f>
        <v>1901</v>
      </c>
      <c r="E8" s="93">
        <f>уборка1!D8+уборка1!H8+уборка1!P8+уборка1!T8+уборка2!D8+уборка2!H8+уборка2!L8+уборка2!P8+уборка2!T8+уборка2!Z8+уборка2!AD8</f>
        <v>1901</v>
      </c>
      <c r="F8" s="96">
        <v>389</v>
      </c>
      <c r="G8" s="96">
        <f>E8/C8*100</f>
        <v>46.27555988315482</v>
      </c>
      <c r="H8" s="97">
        <f>уборка1!E8+уборка1!I8+уборка1!Q8+уборка1!U8+уборка2!E8+уборка2!I8+уборка2!M8+уборка2!Q8+уборка2!U8+уборка2!AA8+уборка2!AE8</f>
        <v>7661</v>
      </c>
      <c r="I8" s="96">
        <v>887</v>
      </c>
      <c r="J8" s="96">
        <f t="shared" si="0"/>
        <v>22.802056555269921</v>
      </c>
      <c r="K8" s="98">
        <f t="shared" ref="K8:K34" si="3">H8/E8*10</f>
        <v>40.299842188321939</v>
      </c>
      <c r="L8" s="102">
        <v>9</v>
      </c>
      <c r="M8" s="100"/>
      <c r="N8" s="96">
        <f t="shared" si="1"/>
        <v>43.222222222222221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2">
        <f t="shared" si="2"/>
        <v>2469</v>
      </c>
      <c r="E9" s="93">
        <f>уборка1!D9+уборка1!H9+уборка1!P9+уборка1!T9+уборка2!D9+уборка2!H9+уборка2!L9+уборка2!P9+уборка2!T9+уборка2!Z9+уборка2!AD9</f>
        <v>2469</v>
      </c>
      <c r="F9" s="103"/>
      <c r="G9" s="96">
        <f t="shared" ref="G9:G30" si="4">E9/C9*100</f>
        <v>100</v>
      </c>
      <c r="H9" s="97">
        <f>уборка1!E9+уборка1!I9+уборка1!Q9+уборка1!U9+уборка2!E9+уборка2!I9+уборка2!M9+уборка2!Q9+уборка2!U9+уборка2!AA9+уборка2!AE9</f>
        <v>10883</v>
      </c>
      <c r="I9" s="96"/>
      <c r="J9" s="96" t="e">
        <f t="shared" si="0"/>
        <v>#DIV/0!</v>
      </c>
      <c r="K9" s="98">
        <f t="shared" si="3"/>
        <v>44.078574321587695</v>
      </c>
      <c r="L9" s="102"/>
      <c r="M9" s="104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3636</v>
      </c>
      <c r="D10" s="92">
        <f t="shared" si="2"/>
        <v>3243</v>
      </c>
      <c r="E10" s="93">
        <f>уборка1!D10+уборка1!H10+уборка1!P10+уборка1!T10+уборка2!D10+уборка2!H10+уборка2!L10+уборка2!P10+уборка2!T10+уборка2!Z10+уборка2!AD10</f>
        <v>3243</v>
      </c>
      <c r="F10" s="97">
        <v>89</v>
      </c>
      <c r="G10" s="97">
        <f t="shared" si="4"/>
        <v>89.191419141914196</v>
      </c>
      <c r="H10" s="97">
        <f>уборка1!E10+уборка1!I10+уборка1!Q10+уборка1!U10+уборка2!E10+уборка2!I10+уборка2!M10+уборка2!Q10+уборка2!U10+уборка2!AA10+уборка2!AE10</f>
        <v>9450</v>
      </c>
      <c r="I10" s="97">
        <v>249</v>
      </c>
      <c r="J10" s="96">
        <f t="shared" si="0"/>
        <v>27.977528089887642</v>
      </c>
      <c r="K10" s="105">
        <f t="shared" si="3"/>
        <v>29.13968547641073</v>
      </c>
      <c r="L10" s="106">
        <v>8</v>
      </c>
      <c r="M10" s="107"/>
      <c r="N10" s="97">
        <f t="shared" si="1"/>
        <v>11.125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2">
        <f t="shared" si="2"/>
        <v>3523</v>
      </c>
      <c r="E11" s="93">
        <f>уборка1!D11+уборка1!H11+уборка1!P11+уборка1!T11+уборка2!D11+уборка2!H11+уборка2!L11+уборка2!P11+уборка2!T11+уборка2!Z11+уборка2!AD11</f>
        <v>3523</v>
      </c>
      <c r="F11" s="96"/>
      <c r="G11" s="96">
        <f t="shared" si="4"/>
        <v>100</v>
      </c>
      <c r="H11" s="97">
        <f>уборка1!E11+уборка1!I11+уборка1!Q11+уборка1!U11+уборка2!E11+уборка2!I11+уборка2!M11+уборка2!Q11+уборка2!U11+уборка2!AA11+уборка2!AE11</f>
        <v>9693</v>
      </c>
      <c r="I11" s="96"/>
      <c r="J11" s="96" t="e">
        <f t="shared" si="0"/>
        <v>#DIV/0!</v>
      </c>
      <c r="K11" s="98">
        <f t="shared" si="3"/>
        <v>27.513482827135963</v>
      </c>
      <c r="L11" s="102"/>
      <c r="M11" s="100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22668</v>
      </c>
      <c r="E12" s="93">
        <f>уборка1!D12+уборка1!H12+уборка1!P12+уборка1!T12+уборка2!D12+уборка2!H12+уборка2!L12+уборка2!P12+уборка2!T12+уборка2!Z12+уборка2!AD12</f>
        <v>22668</v>
      </c>
      <c r="F12" s="103">
        <v>894</v>
      </c>
      <c r="G12" s="96">
        <f t="shared" si="4"/>
        <v>91.736139214892759</v>
      </c>
      <c r="H12" s="97">
        <f>уборка1!E12+уборка1!I12+уборка1!Q12+уборка1!U12+уборка2!E12+уборка2!I12+уборка2!M12+уборка2!Q12+уборка2!U12+уборка2!AA12+уборка2!AE12</f>
        <v>76052</v>
      </c>
      <c r="I12" s="96">
        <v>2608</v>
      </c>
      <c r="J12" s="96">
        <f t="shared" si="0"/>
        <v>29.172259507829978</v>
      </c>
      <c r="K12" s="98">
        <f t="shared" si="3"/>
        <v>33.550379389447677</v>
      </c>
      <c r="L12" s="102">
        <v>24</v>
      </c>
      <c r="M12" s="100"/>
      <c r="N12" s="96">
        <f t="shared" si="1"/>
        <v>37.25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5">
        <f t="shared" si="2"/>
        <v>1182</v>
      </c>
      <c r="E13" s="101">
        <f>уборка1!D13+уборка1!H13+уборка1!P13+уборка1!T13+уборка2!D13+уборка2!H13+уборка2!L13+уборка2!P13+уборка2!T13+уборка2!Z13+уборка2!AD13</f>
        <v>1182</v>
      </c>
      <c r="F13" s="96"/>
      <c r="G13" s="96">
        <f t="shared" si="4"/>
        <v>100</v>
      </c>
      <c r="H13" s="96">
        <f>уборка1!E13+уборка1!I13+уборка1!Q13+уборка1!U13+уборка2!E13+уборка2!I13+уборка2!M13+уборка2!Q13+уборка2!U13+уборка2!AA13+уборка2!AE13</f>
        <v>1581</v>
      </c>
      <c r="I13" s="96"/>
      <c r="J13" s="96" t="e">
        <f t="shared" si="0"/>
        <v>#DIV/0!</v>
      </c>
      <c r="K13" s="98">
        <f t="shared" si="3"/>
        <v>13.375634517766496</v>
      </c>
      <c r="L13" s="102"/>
      <c r="M13" s="100"/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v>5226</v>
      </c>
      <c r="D14" s="92">
        <f t="shared" si="2"/>
        <v>4878</v>
      </c>
      <c r="E14" s="93">
        <f>уборка1!D14+уборка1!H14+уборка1!P14+уборка1!T14+уборка2!D14+уборка2!H14+уборка2!L14+уборка2!P14+уборка2!T14+уборка2!Z14+уборка2!AD14</f>
        <v>4878</v>
      </c>
      <c r="F14" s="96">
        <v>550</v>
      </c>
      <c r="G14" s="96">
        <f t="shared" si="4"/>
        <v>93.340987370838107</v>
      </c>
      <c r="H14" s="97">
        <f>уборка1!E14+уборка1!I14+уборка1!Q14+уборка1!U14+уборка2!E14+уборка2!I14+уборка2!M14+уборка2!Q14+уборка2!U14+уборка2!AA14+уборка2!AE14</f>
        <v>13864</v>
      </c>
      <c r="I14" s="96">
        <v>1642</v>
      </c>
      <c r="J14" s="96">
        <f t="shared" si="0"/>
        <v>29.854545454545452</v>
      </c>
      <c r="K14" s="98">
        <f t="shared" si="3"/>
        <v>28.421484214842149</v>
      </c>
      <c r="L14" s="102">
        <v>12</v>
      </c>
      <c r="M14" s="100" t="s">
        <v>141</v>
      </c>
      <c r="N14" s="96">
        <f t="shared" si="1"/>
        <v>45.833333333333336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5184</v>
      </c>
      <c r="D15" s="92">
        <f t="shared" si="2"/>
        <v>4178</v>
      </c>
      <c r="E15" s="93">
        <f>уборка1!D15+уборка1!H15+уборка1!P15+уборка1!T15+уборка2!D15+уборка2!H15+уборка2!L15+уборка2!P15+уборка2!T15+уборка2!Z15+уборка2!AD15</f>
        <v>4178</v>
      </c>
      <c r="F15" s="96">
        <v>439</v>
      </c>
      <c r="G15" s="96">
        <f>E15/C15*100</f>
        <v>80.59413580246914</v>
      </c>
      <c r="H15" s="97">
        <f>уборка1!E15+уборка1!I15+уборка1!Q15+уборка1!U15+уборка2!E15+уборка2!I15+уборка2!M15+уборка2!Q15+уборка2!U15+уборка2!AA15+уборка2!AE15</f>
        <v>10094</v>
      </c>
      <c r="I15" s="96">
        <v>1357</v>
      </c>
      <c r="J15" s="96">
        <f t="shared" si="0"/>
        <v>30.911161731207287</v>
      </c>
      <c r="K15" s="98">
        <f t="shared" si="3"/>
        <v>24.159885112494017</v>
      </c>
      <c r="L15" s="102">
        <v>13</v>
      </c>
      <c r="M15" s="100"/>
      <c r="N15" s="96">
        <f t="shared" si="1"/>
        <v>33.769230769230766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2">
        <f t="shared" si="2"/>
        <v>7055</v>
      </c>
      <c r="E16" s="93">
        <f>уборка1!D16+уборка1!H16+уборка1!P16+уборка1!T16+уборка2!D16+уборка2!H16+уборка2!L16+уборка2!P16+уборка2!T16+уборка2!Z16+уборка2!AD16</f>
        <v>7055</v>
      </c>
      <c r="F16" s="101">
        <v>257</v>
      </c>
      <c r="G16" s="96">
        <f>E16/C16*100</f>
        <v>100</v>
      </c>
      <c r="H16" s="97">
        <f>уборка1!E16+уборка1!I16+уборка1!Q16+уборка1!U16+уборка2!E16+уборка2!I16+уборка2!M16+уборка2!Q16+уборка2!U16+уборка2!AA16+уборка2!AE16</f>
        <v>24719</v>
      </c>
      <c r="I16" s="96">
        <v>1117</v>
      </c>
      <c r="J16" s="96">
        <f t="shared" si="0"/>
        <v>43.463035019455248</v>
      </c>
      <c r="K16" s="98">
        <v>17</v>
      </c>
      <c r="L16" s="102"/>
      <c r="M16" s="100"/>
      <c r="N16" s="96" t="e">
        <f t="shared" si="1"/>
        <v>#DIV/0!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2">
        <f t="shared" si="2"/>
        <v>3525</v>
      </c>
      <c r="E17" s="93">
        <f>уборка1!D17+уборка1!H17+уборка1!P17+уборка1!T17+уборка2!D17+уборка2!H17+уборка2!L17+уборка2!P17+уборка2!T17+уборка2!Z17+уборка2!AD17</f>
        <v>3525</v>
      </c>
      <c r="F17" s="108">
        <v>200</v>
      </c>
      <c r="G17" s="96">
        <f>E17/C17*100</f>
        <v>100</v>
      </c>
      <c r="H17" s="97">
        <f>уборка1!E17+уборка1!I17+уборка1!Q17+уборка1!U17+уборка2!E17+уборка2!I17+уборка2!M17+уборка2!Q17+уборка2!U17+уборка2!AA17+уборка2!AE17</f>
        <v>9400</v>
      </c>
      <c r="I17" s="96">
        <v>573</v>
      </c>
      <c r="J17" s="96">
        <f t="shared" si="0"/>
        <v>28.650000000000002</v>
      </c>
      <c r="K17" s="98">
        <f>H17/E17*10</f>
        <v>26.666666666666664</v>
      </c>
      <c r="L17" s="102">
        <v>12</v>
      </c>
      <c r="M17" s="100"/>
      <c r="N17" s="96">
        <f t="shared" si="1"/>
        <v>16.666666666666668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7763</v>
      </c>
      <c r="E18" s="93">
        <f>уборка1!D18+уборка1!H18+уборка1!P18+уборка1!T18+уборка2!D18+уборка2!H18+уборка2!L18+уборка2!P18+уборка2!T18+уборка2!Z18+уборка2!AD18</f>
        <v>7763</v>
      </c>
      <c r="F18" s="96">
        <v>805</v>
      </c>
      <c r="G18" s="96">
        <f t="shared" si="4"/>
        <v>97.992931078010599</v>
      </c>
      <c r="H18" s="97">
        <f>уборка1!E18+уборка1!I18+уборка1!Q18+уборка1!U18+уборка2!E18+уборка2!I18+уборка2!M18+уборка2!Q18+уборка2!U18+уборка2!AA18+уборка2!AE18</f>
        <v>27187</v>
      </c>
      <c r="I18" s="96">
        <v>2909</v>
      </c>
      <c r="J18" s="96">
        <f t="shared" si="0"/>
        <v>36.136645962732921</v>
      </c>
      <c r="K18" s="98">
        <f t="shared" si="3"/>
        <v>35.021254669586497</v>
      </c>
      <c r="L18" s="109">
        <v>29</v>
      </c>
      <c r="M18" s="100"/>
      <c r="N18" s="96">
        <f t="shared" si="1"/>
        <v>27.758620689655171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2">
        <f t="shared" si="2"/>
        <v>9305</v>
      </c>
      <c r="E19" s="93">
        <f>уборка1!D19+уборка1!H19+уборка1!P19+уборка1!T19+уборка2!D19+уборка2!H19+уборка2!L19+уборка2!P19+уборка2!T19+уборка2!Z19+уборка2!AD19</f>
        <v>9305</v>
      </c>
      <c r="F19" s="96">
        <v>640</v>
      </c>
      <c r="G19" s="96">
        <f t="shared" si="4"/>
        <v>94.784557400427829</v>
      </c>
      <c r="H19" s="97">
        <f>уборка1!E19+уборка1!I19+уборка1!Q19+уборка1!U19+уборка2!E19+уборка2!I19+уборка2!M19+уборка2!Q19+уборка2!U19+уборка2!AA19+уборка2!AE19</f>
        <v>35748</v>
      </c>
      <c r="I19" s="96">
        <v>4013</v>
      </c>
      <c r="J19" s="96">
        <f t="shared" si="0"/>
        <v>62.703125</v>
      </c>
      <c r="K19" s="98">
        <f t="shared" si="3"/>
        <v>38.418054809242342</v>
      </c>
      <c r="L19" s="109">
        <v>22</v>
      </c>
      <c r="M19" s="100"/>
      <c r="N19" s="96">
        <f t="shared" si="1"/>
        <v>29.09090909090909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1940</v>
      </c>
      <c r="E20" s="93">
        <f>уборка1!D20+уборка1!H20+уборка1!P20+уборка1!T20+уборка2!D20+уборка2!H20+уборка2!L20+уборка2!P20+уборка2!T20+уборка2!Z20+уборка2!AD20</f>
        <v>1940</v>
      </c>
      <c r="F20" s="96">
        <v>160</v>
      </c>
      <c r="G20" s="96">
        <f t="shared" si="4"/>
        <v>76.078431372549019</v>
      </c>
      <c r="H20" s="97">
        <f>уборка1!E20+уборка1!I20+уборка1!Q20+уборка1!U20+уборка2!E20+уборка2!I20+уборка2!M20+уборка2!Q20+уборка2!U20+уборка2!AA20+уборка2!AE20</f>
        <v>6711</v>
      </c>
      <c r="I20" s="96">
        <v>528</v>
      </c>
      <c r="J20" s="96">
        <f t="shared" si="0"/>
        <v>33</v>
      </c>
      <c r="K20" s="98">
        <f t="shared" si="3"/>
        <v>34.592783505154642</v>
      </c>
      <c r="L20" s="109">
        <v>10</v>
      </c>
      <c r="M20" s="100"/>
      <c r="N20" s="96">
        <f t="shared" si="1"/>
        <v>16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2">
        <f t="shared" si="2"/>
        <v>100</v>
      </c>
      <c r="E21" s="93">
        <f>уборка1!D21+уборка1!H21+уборка1!P21+уборка1!T21+уборка2!D21+уборка2!H21+уборка2!L21+уборка2!P21+уборка2!T21+уборка2!Z21+уборка2!AD21</f>
        <v>100</v>
      </c>
      <c r="F21" s="97"/>
      <c r="G21" s="97">
        <f t="shared" ref="G21:G28" si="5">E21/C21*100</f>
        <v>100</v>
      </c>
      <c r="H21" s="97">
        <f>уборка1!E21+уборка1!I21+уборка1!Q21+уборка1!U21+уборка2!E21+уборка2!I21+уборка2!M21+уборка2!Q21+уборка2!U21+уборка2!AA21+уборка2!AE21</f>
        <v>300</v>
      </c>
      <c r="I21" s="97"/>
      <c r="J21" s="96" t="e">
        <f t="shared" ref="J21:J22" si="6">I21/F21*10</f>
        <v>#DIV/0!</v>
      </c>
      <c r="K21" s="105">
        <f t="shared" ref="K21:K22" si="7">H21/E21*10</f>
        <v>30</v>
      </c>
      <c r="L21" s="123"/>
      <c r="M21" s="100"/>
      <c r="N21" s="97" t="e">
        <f t="shared" ref="N21:N22" si="8">F21/L21</f>
        <v>#DIV/0!</v>
      </c>
    </row>
    <row r="22" spans="1:14" ht="14.25" customHeight="1">
      <c r="A22" s="8">
        <v>16</v>
      </c>
      <c r="B22" s="12" t="s">
        <v>97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2">
        <f t="shared" si="2"/>
        <v>40</v>
      </c>
      <c r="E22" s="93">
        <f>уборка1!D22+уборка1!H22+уборка1!P22+уборка1!T22+уборка2!D22+уборка2!H22+уборка2!L22+уборка2!P22+уборка2!T22+уборка2!Z22+уборка2!AD22</f>
        <v>40</v>
      </c>
      <c r="F22" s="97"/>
      <c r="G22" s="97">
        <f t="shared" si="5"/>
        <v>15.384615384615385</v>
      </c>
      <c r="H22" s="97">
        <f>уборка1!E22+уборка1!I22+уборка1!Q22+уборка1!U22+уборка2!E22+уборка2!I22+уборка2!M22+уборка2!Q22+уборка2!U22+уборка2!AA22+уборка2!AE22</f>
        <v>140</v>
      </c>
      <c r="I22" s="97"/>
      <c r="J22" s="96" t="e">
        <f t="shared" si="6"/>
        <v>#DIV/0!</v>
      </c>
      <c r="K22" s="105">
        <f t="shared" si="7"/>
        <v>35</v>
      </c>
      <c r="L22" s="123"/>
      <c r="M22" s="100"/>
      <c r="N22" s="97" t="e">
        <f t="shared" si="8"/>
        <v>#DIV/0!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2">
        <f t="shared" si="2"/>
        <v>300</v>
      </c>
      <c r="E23" s="93">
        <f>уборка1!D23+уборка1!H23+уборка1!P23+уборка1!T23+уборка2!D23+уборка2!H23+уборка2!L23+уборка2!P23+уборка2!T23+уборка2!Z23+уборка2!AD23</f>
        <v>300</v>
      </c>
      <c r="F23" s="96"/>
      <c r="G23" s="96">
        <f t="shared" si="5"/>
        <v>100</v>
      </c>
      <c r="H23" s="97">
        <f>уборка1!E23+уборка1!I23+уборка1!Q23+уборка1!U23+уборка2!E23+уборка2!I23+уборка2!M23+уборка2!Q23+уборка2!U23+уборка2!AA23+уборка2!AE23</f>
        <v>820</v>
      </c>
      <c r="I23" s="96"/>
      <c r="J23" s="96" t="e">
        <f>I23/F23*10</f>
        <v>#DIV/0!</v>
      </c>
      <c r="K23" s="98">
        <f>H23/E23*10</f>
        <v>27.333333333333336</v>
      </c>
      <c r="L23" s="99"/>
      <c r="M23" s="100"/>
      <c r="N23" s="96" t="e">
        <f>F23/L23</f>
        <v>#DIV/0!</v>
      </c>
    </row>
    <row r="24" spans="1:14" ht="14.25" customHeight="1">
      <c r="A24" s="8">
        <v>18</v>
      </c>
      <c r="B24" s="12" t="s">
        <v>99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2">
        <f t="shared" si="2"/>
        <v>1140</v>
      </c>
      <c r="E24" s="93">
        <f>уборка1!D24+уборка1!H24+уборка1!P24+уборка1!T24+уборка2!D24+уборка2!H24+уборка2!L24+уборка2!P24+уборка2!T24+уборка2!Z24+уборка2!AD24</f>
        <v>1140</v>
      </c>
      <c r="F24" s="96"/>
      <c r="G24" s="96">
        <f t="shared" si="5"/>
        <v>100</v>
      </c>
      <c r="H24" s="97">
        <f>уборка1!E24+уборка1!I24+уборка1!Q24+уборка1!U24+уборка2!E24+уборка2!I24+уборка2!M24+уборка2!Q24+уборка2!U24+уборка2!AA24+уборка2!AE24</f>
        <v>4640</v>
      </c>
      <c r="I24" s="96"/>
      <c r="J24" s="96" t="e">
        <f t="shared" ref="J24:J28" si="9">I24/F24*10</f>
        <v>#DIV/0!</v>
      </c>
      <c r="K24" s="98">
        <f>H24/E24*10</f>
        <v>40.701754385964918</v>
      </c>
      <c r="L24" s="102"/>
      <c r="M24" s="100"/>
      <c r="N24" s="96" t="e">
        <f t="shared" ref="N24:N28" si="10">F24/L24</f>
        <v>#DIV/0!</v>
      </c>
    </row>
    <row r="25" spans="1:14" ht="14.25" customHeight="1">
      <c r="A25" s="8">
        <v>19</v>
      </c>
      <c r="B25" s="12" t="s">
        <v>115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3397</v>
      </c>
      <c r="E25" s="93">
        <f>уборка1!D25+уборка1!H25+уборка1!P25+уборка1!T25+уборка2!D25+уборка2!H25+уборка2!L25+уборка2!P25+уборка2!T25+уборка2!Z25+уборка2!AD25</f>
        <v>3397</v>
      </c>
      <c r="F25" s="96">
        <v>382</v>
      </c>
      <c r="G25" s="96">
        <f t="shared" si="5"/>
        <v>68.253968253968253</v>
      </c>
      <c r="H25" s="97">
        <f>уборка1!E25+уборка1!I25+уборка1!Q25+уборка1!U25+уборка2!E25+уборка2!I25+уборка2!M25+уборка2!Q25+уборка2!U25+уборка2!AA25+уборка2!AE25</f>
        <v>10055</v>
      </c>
      <c r="I25" s="96">
        <v>955</v>
      </c>
      <c r="J25" s="96">
        <f t="shared" si="9"/>
        <v>25</v>
      </c>
      <c r="K25" s="98">
        <f t="shared" ref="K25:K28" si="11">H25/E25*10</f>
        <v>29.599646747129821</v>
      </c>
      <c r="L25" s="102"/>
      <c r="M25" s="100"/>
      <c r="N25" s="96" t="e">
        <f t="shared" si="10"/>
        <v>#DIV/0!</v>
      </c>
    </row>
    <row r="26" spans="1:14" ht="14.25" customHeight="1">
      <c r="A26" s="8">
        <v>20</v>
      </c>
      <c r="B26" s="12" t="s">
        <v>128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2">
        <f t="shared" si="2"/>
        <v>1661</v>
      </c>
      <c r="E26" s="93">
        <f>уборка1!D26+уборка1!H26+уборка1!P26+уборка1!T26+уборка2!D26+уборка2!H26+уборка2!L26+уборка2!P26+уборка2!T26+уборка2!Z26+уборка2!AD26</f>
        <v>1661</v>
      </c>
      <c r="F26" s="96">
        <v>322</v>
      </c>
      <c r="G26" s="96">
        <f t="shared" si="5"/>
        <v>73.430592396109645</v>
      </c>
      <c r="H26" s="97">
        <f>уборка1!E26+уборка1!I26+уборка1!Q26+уборка1!U26+уборка2!E26+уборка2!I26+уборка2!M26+уборка2!Q26+уборка2!U26+уборка2!AA26+уборка2!AE26</f>
        <v>5466</v>
      </c>
      <c r="I26" s="96">
        <v>934</v>
      </c>
      <c r="J26" s="96">
        <f t="shared" si="9"/>
        <v>29.006211180124222</v>
      </c>
      <c r="K26" s="98">
        <f t="shared" si="11"/>
        <v>32.90788681517158</v>
      </c>
      <c r="L26" s="102">
        <v>7</v>
      </c>
      <c r="M26" s="100"/>
      <c r="N26" s="96">
        <f t="shared" si="10"/>
        <v>46</v>
      </c>
    </row>
    <row r="27" spans="1:14" ht="14.25" customHeight="1">
      <c r="A27" s="8">
        <v>21</v>
      </c>
      <c r="B27" s="12" t="s">
        <v>110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1244</v>
      </c>
      <c r="E27" s="93">
        <f>уборка1!D27+уборка1!H27+уборка1!P27+уборка1!T27+уборка2!D27+уборка2!H27+уборка2!L27+уборка2!P27+уборка2!T27+уборка2!Z27+уборка2!AD27</f>
        <v>1244</v>
      </c>
      <c r="F27" s="103"/>
      <c r="G27" s="96">
        <f t="shared" si="5"/>
        <v>85.67493112947659</v>
      </c>
      <c r="H27" s="97">
        <f>уборка1!E27+уборка1!I27+уборка1!Q27+уборка1!U27+уборка2!E27+уборка2!I27+уборка2!M27+уборка2!Q27+уборка2!U27+уборка2!AA27+уборка2!AE27</f>
        <v>4524</v>
      </c>
      <c r="I27" s="96"/>
      <c r="J27" s="96" t="e">
        <f t="shared" si="9"/>
        <v>#DIV/0!</v>
      </c>
      <c r="K27" s="98">
        <f t="shared" si="11"/>
        <v>36.366559485530544</v>
      </c>
      <c r="L27" s="102"/>
      <c r="M27" s="100"/>
      <c r="N27" s="96" t="e">
        <f t="shared" si="10"/>
        <v>#DIV/0!</v>
      </c>
    </row>
    <row r="28" spans="1:14" ht="15" customHeight="1">
      <c r="A28" s="8">
        <v>22</v>
      </c>
      <c r="B28" s="43" t="s">
        <v>106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5">
        <f t="shared" si="2"/>
        <v>110</v>
      </c>
      <c r="E28" s="101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6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2">
        <f t="shared" si="2"/>
        <v>374</v>
      </c>
      <c r="E29" s="93">
        <f>уборка1!D29+уборка1!H29+уборка1!P29+уборка1!T29+уборка2!D29+уборка2!H29+уборка2!L29+уборка2!P29+уборка2!T29+уборка2!Z29+уборка2!AD29</f>
        <v>374</v>
      </c>
      <c r="F29" s="110"/>
      <c r="G29" s="96">
        <f>E29/C29*100</f>
        <v>100</v>
      </c>
      <c r="H29" s="97">
        <f>уборка1!E29+уборка1!I29+уборка1!Q29+уборка1!U29+уборка2!E29+уборка2!I29+уборка2!M29+уборка2!Q29+уборка2!U29+уборка2!AA29+уборка2!AE29</f>
        <v>1122</v>
      </c>
      <c r="I29" s="110"/>
      <c r="J29" s="96" t="e">
        <f t="shared" si="0"/>
        <v>#DIV/0!</v>
      </c>
      <c r="K29" s="98">
        <f t="shared" si="3"/>
        <v>30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92649</v>
      </c>
      <c r="D30" s="92">
        <f t="shared" si="2"/>
        <v>82763</v>
      </c>
      <c r="E30" s="93">
        <f>уборка1!D30+уборка1!H30+уборка1!P30+уборка1!T30+уборка2!D30+уборка2!H30+уборка2!L30+уборка2!P30+уборка2!T30+уборка2!Z30+уборка2!AD30</f>
        <v>82763</v>
      </c>
      <c r="F30" s="113">
        <f>SUM(F7:F29)</f>
        <v>5127</v>
      </c>
      <c r="G30" s="97">
        <f t="shared" si="4"/>
        <v>89.329620395255219</v>
      </c>
      <c r="H30" s="97">
        <f>уборка1!E30+уборка1!I30+уборка1!Q30+уборка1!U30+уборка2!E30+уборка2!I30+уборка2!M30+уборка2!Q30+уборка2!U30+уборка2!AA30+уборка2!AE30</f>
        <v>272324</v>
      </c>
      <c r="I30" s="113">
        <f>SUM(I7:I29)</f>
        <v>17772</v>
      </c>
      <c r="J30" s="96">
        <f t="shared" si="0"/>
        <v>34.66354593329433</v>
      </c>
      <c r="K30" s="105">
        <f t="shared" si="3"/>
        <v>32.904075492671851</v>
      </c>
      <c r="L30" s="114">
        <f>SUM(L7:L29)</f>
        <v>146</v>
      </c>
      <c r="M30" s="115"/>
      <c r="N30" s="97">
        <f t="shared" si="1"/>
        <v>35.11643835616438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25900</v>
      </c>
      <c r="D31" s="92">
        <f t="shared" si="2"/>
        <v>25000</v>
      </c>
      <c r="E31" s="93">
        <f>уборка1!D31+уборка1!H31+уборка1!P31+уборка1!T31+уборка2!D31+уборка2!H31+уборка2!L31+уборка2!P31+уборка2!T31+уборка2!Z31+уборка2!AD31</f>
        <v>25000</v>
      </c>
      <c r="F31" s="113">
        <v>324</v>
      </c>
      <c r="G31" s="97">
        <f>E31/C31*100</f>
        <v>96.525096525096515</v>
      </c>
      <c r="H31" s="97">
        <f>уборка1!E31+уборка1!I31+уборка1!Q31+уборка1!U31+уборка2!E31+уборка2!I31+уборка2!M31+уборка2!Q31+уборка2!U31+уборка2!AA31+уборка2!AE31</f>
        <v>74860</v>
      </c>
      <c r="I31" s="97">
        <v>756</v>
      </c>
      <c r="J31" s="96">
        <f t="shared" si="0"/>
        <v>23.333333333333336</v>
      </c>
      <c r="K31" s="105">
        <f t="shared" si="3"/>
        <v>29.944000000000003</v>
      </c>
      <c r="L31" s="114">
        <v>39</v>
      </c>
      <c r="M31" s="115"/>
      <c r="N31" s="97">
        <f t="shared" si="1"/>
        <v>8.3076923076923084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395</v>
      </c>
      <c r="D32" s="92">
        <f t="shared" si="2"/>
        <v>395</v>
      </c>
      <c r="E32" s="93">
        <f>уборка1!D32+уборка1!H32+уборка1!P32+уборка1!T32+уборка2!D32+уборка2!H32+уборка2!L32+уборка2!P32+уборка2!T32+уборка2!Z32+уборка2!AD32</f>
        <v>395</v>
      </c>
      <c r="F32" s="110"/>
      <c r="G32" s="96">
        <f>E32/C32*100</f>
        <v>100</v>
      </c>
      <c r="H32" s="97">
        <f>уборка1!E32+уборка1!I32+уборка1!Q32+уборка1!U32+уборка2!E32+уборка2!I32+уборка2!M32+уборка2!Q32+уборка2!U32+уборка2!AA32+уборка2!AE32</f>
        <v>792</v>
      </c>
      <c r="I32" s="110"/>
      <c r="J32" s="96" t="e">
        <f t="shared" si="0"/>
        <v>#DIV/0!</v>
      </c>
      <c r="K32" s="98">
        <f t="shared" si="3"/>
        <v>20.050632911392405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118944</v>
      </c>
      <c r="D33" s="92">
        <f t="shared" si="2"/>
        <v>108158</v>
      </c>
      <c r="E33" s="93">
        <f>уборка1!D33+уборка1!H33+уборка1!P33+уборка1!T33+уборка2!D33+уборка2!H33+уборка2!L33+уборка2!P33+уборка2!T33+уборка2!Z33+уборка2!AD33</f>
        <v>108158</v>
      </c>
      <c r="F33" s="97">
        <f>SUM(F30:F32)</f>
        <v>5451</v>
      </c>
      <c r="G33" s="97">
        <f>E33/C33*100</f>
        <v>90.931867097121327</v>
      </c>
      <c r="H33" s="97">
        <f>уборка1!E33+уборка1!I33+уборка1!Q33+уборка1!U33+уборка2!E33+уборка2!I33+уборка2!M33+уборка2!Q33+уборка2!U33+уборка2!AA33+уборка2!AE33</f>
        <v>347976</v>
      </c>
      <c r="I33" s="97">
        <f>SUM(I30:I32)</f>
        <v>18528</v>
      </c>
      <c r="J33" s="96">
        <f t="shared" si="0"/>
        <v>33.990093560814529</v>
      </c>
      <c r="K33" s="105">
        <f t="shared" si="3"/>
        <v>32.172932191793485</v>
      </c>
      <c r="L33" s="106">
        <f>SUM(L30:L32)</f>
        <v>185</v>
      </c>
      <c r="M33" s="115"/>
      <c r="N33" s="97">
        <f t="shared" si="1"/>
        <v>29.464864864864865</v>
      </c>
    </row>
    <row r="34" spans="1:14">
      <c r="A34" s="246">
        <v>28</v>
      </c>
      <c r="B34" s="16">
        <v>2018</v>
      </c>
      <c r="C34" s="25">
        <v>116102</v>
      </c>
      <c r="D34" s="25">
        <v>76652</v>
      </c>
      <c r="E34" s="247">
        <v>76652</v>
      </c>
      <c r="F34" s="25">
        <v>4182</v>
      </c>
      <c r="G34" s="97">
        <f>E34/C34*100</f>
        <v>66.021257170419119</v>
      </c>
      <c r="H34" s="25">
        <v>229833</v>
      </c>
      <c r="I34" s="25">
        <v>16565</v>
      </c>
      <c r="J34" s="96">
        <f t="shared" si="0"/>
        <v>39.610234337637493</v>
      </c>
      <c r="K34" s="105">
        <f t="shared" si="3"/>
        <v>29.983953451964723</v>
      </c>
      <c r="L34" s="25">
        <v>263</v>
      </c>
      <c r="M34" s="25"/>
      <c r="N34" s="97">
        <f t="shared" si="1"/>
        <v>15.901140684410647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workbookViewId="0">
      <selection activeCell="F12" sqref="F12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22" ht="12" customHeight="1">
      <c r="A2" s="269" t="s">
        <v>123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</row>
    <row r="3" spans="1:22" ht="14.25" customHeight="1">
      <c r="A3" s="270" t="s">
        <v>142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1:22">
      <c r="A4" s="2"/>
      <c r="B4" s="19"/>
      <c r="C4" s="128" t="s">
        <v>43</v>
      </c>
      <c r="D4" s="263" t="s">
        <v>44</v>
      </c>
      <c r="E4" s="264"/>
      <c r="F4" s="265"/>
      <c r="G4" s="119" t="s">
        <v>43</v>
      </c>
      <c r="H4" s="271" t="s">
        <v>100</v>
      </c>
      <c r="I4" s="272"/>
      <c r="J4" s="273"/>
      <c r="K4" s="129" t="s">
        <v>43</v>
      </c>
      <c r="L4" s="271" t="s">
        <v>103</v>
      </c>
      <c r="M4" s="272"/>
      <c r="N4" s="273"/>
      <c r="O4" s="130" t="s">
        <v>43</v>
      </c>
      <c r="P4" s="266" t="s">
        <v>104</v>
      </c>
      <c r="Q4" s="267"/>
      <c r="R4" s="268"/>
      <c r="S4" s="131" t="s">
        <v>43</v>
      </c>
      <c r="T4" s="263" t="s">
        <v>45</v>
      </c>
      <c r="U4" s="264"/>
      <c r="V4" s="265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767</v>
      </c>
      <c r="E7" s="103">
        <v>1958</v>
      </c>
      <c r="F7" s="152">
        <f>E7/D7*10</f>
        <v>25.528031290743158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3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4108</v>
      </c>
      <c r="D8" s="102">
        <v>1901</v>
      </c>
      <c r="E8" s="103">
        <v>7661</v>
      </c>
      <c r="F8" s="152">
        <f>E8/D8*10</f>
        <v>40.299842188321939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2469</v>
      </c>
      <c r="E9" s="161">
        <v>10883</v>
      </c>
      <c r="F9" s="152">
        <f t="shared" ref="F9:F34" si="4">E9/D9*10</f>
        <v>44.078574321587695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2758</v>
      </c>
      <c r="E10" s="165">
        <v>7702</v>
      </c>
      <c r="F10" s="152">
        <f t="shared" si="4"/>
        <v>27.926033357505439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3037</v>
      </c>
      <c r="E11" s="165">
        <v>8726</v>
      </c>
      <c r="F11" s="152">
        <f t="shared" si="4"/>
        <v>28.732301613434309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101">
        <v>250</v>
      </c>
      <c r="Q11" s="101">
        <v>302</v>
      </c>
      <c r="R11" s="103">
        <f t="shared" si="0"/>
        <v>12.08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16913</v>
      </c>
      <c r="E12" s="172">
        <v>60095</v>
      </c>
      <c r="F12" s="152">
        <f t="shared" si="4"/>
        <v>35.53183941346893</v>
      </c>
      <c r="G12" s="101">
        <v>1872</v>
      </c>
      <c r="H12" s="101">
        <v>1872</v>
      </c>
      <c r="I12" s="250">
        <v>9568</v>
      </c>
      <c r="J12" s="155">
        <f t="shared" si="1"/>
        <v>51.111111111111107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3863</v>
      </c>
      <c r="Q12" s="101">
        <v>6363</v>
      </c>
      <c r="R12" s="103">
        <f t="shared" si="0"/>
        <v>16.471654154801968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1182</v>
      </c>
      <c r="E13" s="165">
        <v>1581</v>
      </c>
      <c r="F13" s="152">
        <f t="shared" si="4"/>
        <v>13.375634517766496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4878</v>
      </c>
      <c r="E14" s="172">
        <v>13864</v>
      </c>
      <c r="F14" s="152">
        <f t="shared" si="4"/>
        <v>28.421484214842149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5184</v>
      </c>
      <c r="D15" s="101">
        <v>4178</v>
      </c>
      <c r="E15" s="165">
        <v>10094</v>
      </c>
      <c r="F15" s="152">
        <f t="shared" si="4"/>
        <v>24.159885112494017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4660</v>
      </c>
      <c r="E16" s="165">
        <v>18931</v>
      </c>
      <c r="F16" s="152">
        <f t="shared" si="4"/>
        <v>40.624463519313309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101">
        <v>1865</v>
      </c>
      <c r="Q16" s="101">
        <v>3562</v>
      </c>
      <c r="R16" s="103">
        <f t="shared" si="0"/>
        <v>19.099195710455763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2500</v>
      </c>
      <c r="E17" s="165">
        <v>7111</v>
      </c>
      <c r="F17" s="152">
        <f t="shared" si="4"/>
        <v>28.443999999999999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>
        <v>5770</v>
      </c>
      <c r="E18" s="165">
        <v>21039</v>
      </c>
      <c r="F18" s="152">
        <f t="shared" si="4"/>
        <v>36.462738301559796</v>
      </c>
      <c r="G18" s="101">
        <v>651</v>
      </c>
      <c r="H18" s="101">
        <v>651</v>
      </c>
      <c r="I18" s="253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101">
        <v>1342</v>
      </c>
      <c r="Q18" s="101">
        <v>2930</v>
      </c>
      <c r="R18" s="103">
        <f t="shared" si="0"/>
        <v>21.833084947839048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7865</v>
      </c>
      <c r="E19" s="172">
        <v>31094</v>
      </c>
      <c r="F19" s="152">
        <f t="shared" si="4"/>
        <v>39.534647171010803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1257</v>
      </c>
      <c r="R19" s="103">
        <f t="shared" si="0"/>
        <v>19.458204334365327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1640</v>
      </c>
      <c r="E20" s="165">
        <v>5886</v>
      </c>
      <c r="F20" s="152">
        <f t="shared" si="4"/>
        <v>35.890243902439025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100</v>
      </c>
      <c r="E21" s="165">
        <v>300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97</v>
      </c>
      <c r="C22" s="137">
        <v>260</v>
      </c>
      <c r="D22" s="170">
        <v>40</v>
      </c>
      <c r="E22" s="177">
        <v>140</v>
      </c>
      <c r="F22" s="152">
        <f t="shared" si="4"/>
        <v>35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200</v>
      </c>
      <c r="E23" s="165">
        <v>680</v>
      </c>
      <c r="F23" s="152">
        <f t="shared" si="4"/>
        <v>34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101">
        <v>100</v>
      </c>
      <c r="Q23" s="254">
        <v>140</v>
      </c>
      <c r="R23" s="103">
        <f t="shared" si="0"/>
        <v>14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99</v>
      </c>
      <c r="C24" s="151">
        <v>950</v>
      </c>
      <c r="D24" s="101">
        <v>950</v>
      </c>
      <c r="E24" s="165">
        <v>4285</v>
      </c>
      <c r="F24" s="152">
        <f t="shared" si="4"/>
        <v>45.105263157894733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101">
        <v>190</v>
      </c>
      <c r="Q24" s="254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115</v>
      </c>
      <c r="C25" s="151">
        <v>3816</v>
      </c>
      <c r="D25" s="101">
        <v>2236</v>
      </c>
      <c r="E25" s="165">
        <v>6180</v>
      </c>
      <c r="F25" s="152">
        <f t="shared" si="4"/>
        <v>27.638640429338103</v>
      </c>
      <c r="G25" s="101">
        <v>1161</v>
      </c>
      <c r="H25" s="101">
        <v>1161</v>
      </c>
      <c r="I25" s="155">
        <v>3875</v>
      </c>
      <c r="J25" s="144">
        <f t="shared" si="1"/>
        <v>33.37639965546942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128</v>
      </c>
      <c r="C26" s="249">
        <v>2262</v>
      </c>
      <c r="D26" s="101">
        <v>1661</v>
      </c>
      <c r="E26" s="165">
        <v>5466</v>
      </c>
      <c r="F26" s="152">
        <f t="shared" si="4"/>
        <v>32.90788681517158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110</v>
      </c>
      <c r="C27" s="151">
        <v>633</v>
      </c>
      <c r="D27" s="101">
        <v>425</v>
      </c>
      <c r="E27" s="165">
        <v>2063</v>
      </c>
      <c r="F27" s="152">
        <f t="shared" si="4"/>
        <v>48.54117647058824</v>
      </c>
      <c r="G27" s="101">
        <v>253</v>
      </c>
      <c r="H27" s="101">
        <v>253</v>
      </c>
      <c r="I27" s="155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101">
        <v>566</v>
      </c>
      <c r="Q27" s="254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106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>
        <v>374</v>
      </c>
      <c r="E29" s="181">
        <v>1122</v>
      </c>
      <c r="F29" s="152">
        <f t="shared" si="4"/>
        <v>30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74507</v>
      </c>
      <c r="D30" s="185">
        <f>SUM(D7:D29)</f>
        <v>66614</v>
      </c>
      <c r="E30" s="185">
        <f>SUM(E7:E29)</f>
        <v>227117</v>
      </c>
      <c r="F30" s="152">
        <f t="shared" si="4"/>
        <v>34.094484642867869</v>
      </c>
      <c r="G30" s="93">
        <f>SUM(G7:G29)</f>
        <v>5811</v>
      </c>
      <c r="H30" s="186">
        <f>SUM(H7:H29)</f>
        <v>5811</v>
      </c>
      <c r="I30" s="103">
        <f>SUM(I7:I29)</f>
        <v>25939</v>
      </c>
      <c r="J30" s="159">
        <f t="shared" si="1"/>
        <v>44.637755980037859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9861</v>
      </c>
      <c r="Q30" s="110">
        <f>SUM(Q7:Q29)</f>
        <v>18131</v>
      </c>
      <c r="R30" s="103">
        <f t="shared" si="0"/>
        <v>18.386573369840786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19700</v>
      </c>
      <c r="E31" s="190">
        <v>62055</v>
      </c>
      <c r="F31" s="183">
        <f t="shared" si="4"/>
        <v>31.5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3000</v>
      </c>
      <c r="Q31" s="192">
        <v>4665</v>
      </c>
      <c r="R31" s="163">
        <f t="shared" si="0"/>
        <v>15.549999999999999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395</v>
      </c>
      <c r="D32" s="93">
        <v>395</v>
      </c>
      <c r="E32" s="193">
        <v>792</v>
      </c>
      <c r="F32" s="183">
        <f t="shared" si="4"/>
        <v>20.050632911392405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94602</v>
      </c>
      <c r="D33" s="196">
        <f>SUM(D30:D32)</f>
        <v>86709</v>
      </c>
      <c r="E33" s="196">
        <f>SUM(E30:E32)</f>
        <v>289964</v>
      </c>
      <c r="F33" s="152">
        <f t="shared" si="4"/>
        <v>33.441049948678916</v>
      </c>
      <c r="G33" s="191">
        <f>SUM(G30:G32)</f>
        <v>7911</v>
      </c>
      <c r="H33" s="186">
        <f>SUM(H30:H32)</f>
        <v>7911</v>
      </c>
      <c r="I33" s="103">
        <f>SUM(I30:I32)</f>
        <v>33659</v>
      </c>
      <c r="J33" s="159">
        <f t="shared" si="1"/>
        <v>42.547086335482234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12861</v>
      </c>
      <c r="Q33" s="110">
        <f>SUM(Q30:Q32)</f>
        <v>22796</v>
      </c>
      <c r="R33" s="103">
        <f t="shared" si="0"/>
        <v>17.724904750796984</v>
      </c>
      <c r="S33" s="197">
        <f>SUM(S30:S32)</f>
        <v>500</v>
      </c>
      <c r="T33" s="197">
        <f>SUM(T30:T32)</f>
        <v>500</v>
      </c>
      <c r="U33" s="196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96588</v>
      </c>
      <c r="D34" s="97">
        <v>60158</v>
      </c>
      <c r="E34" s="199">
        <v>191434</v>
      </c>
      <c r="F34" s="183">
        <f t="shared" si="4"/>
        <v>31.821869078094352</v>
      </c>
      <c r="G34" s="113">
        <v>5542</v>
      </c>
      <c r="H34" s="92">
        <v>5542</v>
      </c>
      <c r="I34" s="200">
        <v>22105</v>
      </c>
      <c r="J34" s="176">
        <f t="shared" si="1"/>
        <v>39.886322627210397</v>
      </c>
      <c r="K34" s="113"/>
      <c r="L34" s="113"/>
      <c r="M34" s="201"/>
      <c r="N34" s="176" t="e">
        <f t="shared" si="2"/>
        <v>#DIV/0!</v>
      </c>
      <c r="O34" s="191">
        <v>11350</v>
      </c>
      <c r="P34" s="93">
        <v>10892</v>
      </c>
      <c r="Q34" s="192">
        <v>16048</v>
      </c>
      <c r="R34" s="103">
        <v>14.7</v>
      </c>
      <c r="S34" s="202">
        <v>240</v>
      </c>
      <c r="T34" s="176"/>
      <c r="U34" s="200"/>
      <c r="V34" s="183" t="e">
        <f>U34/T34*10</f>
        <v>#DIV/0!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view="pageLayout" workbookViewId="0">
      <selection activeCell="A3" sqref="A3:R3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4.42578125" customWidth="1"/>
    <col min="26" max="26" width="4.28515625" customWidth="1"/>
    <col min="27" max="27" width="5.5703125" customWidth="1"/>
    <col min="28" max="28" width="4.85546875" customWidth="1"/>
    <col min="29" max="29" width="5.28515625" customWidth="1"/>
    <col min="30" max="31" width="4.85546875" customWidth="1"/>
    <col min="32" max="32" width="5.140625" customWidth="1"/>
    <col min="33" max="33" width="5.85546875" customWidth="1"/>
    <col min="34" max="34" width="5.28515625" bestFit="1" customWidth="1"/>
    <col min="35" max="35" width="6.7109375" customWidth="1"/>
    <col min="36" max="36" width="5" customWidth="1"/>
    <col min="37" max="37" width="5.42578125" customWidth="1"/>
    <col min="38" max="38" width="6.28515625" customWidth="1"/>
    <col min="39" max="39" width="5.140625" customWidth="1"/>
    <col min="40" max="40" width="4.28515625" customWidth="1"/>
    <col min="41" max="41" width="5.85546875" customWidth="1"/>
    <col min="42" max="42" width="5.5703125" customWidth="1"/>
    <col min="43" max="43" width="5" customWidth="1"/>
    <col min="44" max="44" width="4.710937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44" ht="15.75">
      <c r="A2" s="275" t="s">
        <v>123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44" ht="20.25">
      <c r="A3" s="276" t="s">
        <v>142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44">
      <c r="A4" s="2"/>
      <c r="B4" s="19"/>
      <c r="C4" s="128" t="s">
        <v>43</v>
      </c>
      <c r="D4" s="263" t="s">
        <v>116</v>
      </c>
      <c r="E4" s="264"/>
      <c r="F4" s="265"/>
      <c r="G4" s="119" t="s">
        <v>43</v>
      </c>
      <c r="H4" s="271" t="s">
        <v>119</v>
      </c>
      <c r="I4" s="272"/>
      <c r="J4" s="273"/>
      <c r="K4" s="129" t="s">
        <v>43</v>
      </c>
      <c r="L4" s="271" t="s">
        <v>98</v>
      </c>
      <c r="M4" s="272"/>
      <c r="N4" s="273"/>
      <c r="O4" s="130" t="s">
        <v>43</v>
      </c>
      <c r="P4" s="266" t="s">
        <v>118</v>
      </c>
      <c r="Q4" s="267"/>
      <c r="R4" s="268"/>
      <c r="S4" s="130" t="s">
        <v>43</v>
      </c>
      <c r="T4" s="266" t="s">
        <v>120</v>
      </c>
      <c r="U4" s="267"/>
      <c r="V4" s="268"/>
      <c r="W4" s="2"/>
      <c r="X4" s="19"/>
      <c r="Y4" s="119" t="s">
        <v>43</v>
      </c>
      <c r="Z4" s="263" t="s">
        <v>117</v>
      </c>
      <c r="AA4" s="264"/>
      <c r="AB4" s="265"/>
      <c r="AC4" s="119" t="s">
        <v>43</v>
      </c>
      <c r="AD4" s="271" t="s">
        <v>121</v>
      </c>
      <c r="AE4" s="272"/>
      <c r="AF4" s="273"/>
      <c r="AG4" s="119" t="s">
        <v>43</v>
      </c>
      <c r="AH4" s="271" t="s">
        <v>133</v>
      </c>
      <c r="AI4" s="272"/>
      <c r="AJ4" s="273"/>
      <c r="AK4" s="119" t="s">
        <v>43</v>
      </c>
      <c r="AL4" s="271" t="s">
        <v>134</v>
      </c>
      <c r="AM4" s="272"/>
      <c r="AN4" s="273"/>
      <c r="AO4" s="119" t="s">
        <v>43</v>
      </c>
      <c r="AP4" s="271" t="s">
        <v>135</v>
      </c>
      <c r="AQ4" s="272"/>
      <c r="AR4" s="273"/>
    </row>
    <row r="5" spans="1:44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3" t="s">
        <v>48</v>
      </c>
      <c r="AC5" s="135"/>
      <c r="AD5" s="133" t="s">
        <v>46</v>
      </c>
      <c r="AE5" s="133" t="s">
        <v>47</v>
      </c>
      <c r="AF5" s="133" t="s">
        <v>48</v>
      </c>
      <c r="AG5" s="135"/>
      <c r="AH5" s="133" t="s">
        <v>46</v>
      </c>
      <c r="AI5" s="133" t="s">
        <v>47</v>
      </c>
      <c r="AJ5" s="133" t="s">
        <v>48</v>
      </c>
      <c r="AK5" s="135"/>
      <c r="AL5" s="133" t="s">
        <v>46</v>
      </c>
      <c r="AM5" s="133" t="s">
        <v>47</v>
      </c>
      <c r="AN5" s="133" t="s">
        <v>48</v>
      </c>
      <c r="AO5" s="135"/>
      <c r="AP5" s="133" t="s">
        <v>46</v>
      </c>
      <c r="AQ5" s="133" t="s">
        <v>47</v>
      </c>
      <c r="AR5" s="133" t="s">
        <v>48</v>
      </c>
    </row>
    <row r="6" spans="1:44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2" t="s">
        <v>50</v>
      </c>
      <c r="AC6" s="144"/>
      <c r="AD6" s="142" t="s">
        <v>49</v>
      </c>
      <c r="AE6" s="143" t="s">
        <v>49</v>
      </c>
      <c r="AF6" s="142" t="s">
        <v>50</v>
      </c>
      <c r="AG6" s="144"/>
      <c r="AH6" s="142" t="s">
        <v>49</v>
      </c>
      <c r="AI6" s="143" t="s">
        <v>49</v>
      </c>
      <c r="AJ6" s="142" t="s">
        <v>50</v>
      </c>
      <c r="AK6" s="144"/>
      <c r="AL6" s="142" t="s">
        <v>49</v>
      </c>
      <c r="AM6" s="143" t="s">
        <v>49</v>
      </c>
      <c r="AN6" s="142" t="s">
        <v>50</v>
      </c>
      <c r="AO6" s="144"/>
      <c r="AP6" s="142" t="s">
        <v>49</v>
      </c>
      <c r="AQ6" s="143" t="s">
        <v>49</v>
      </c>
      <c r="AR6" s="142" t="s">
        <v>50</v>
      </c>
    </row>
    <row r="7" spans="1:44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</row>
    <row r="8" spans="1:44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</row>
    <row r="9" spans="1:44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</row>
    <row r="10" spans="1:44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328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/>
      <c r="AM10" s="166"/>
      <c r="AN10" s="152" t="e">
        <f t="shared" si="8"/>
        <v>#DIV/0!</v>
      </c>
      <c r="AO10" s="95"/>
      <c r="AP10" s="95"/>
      <c r="AQ10" s="166"/>
      <c r="AR10" s="152" t="e">
        <f t="shared" si="9"/>
        <v>#DIV/0!</v>
      </c>
    </row>
    <row r="11" spans="1:44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/>
      <c r="AM11" s="154"/>
      <c r="AN11" s="155" t="e">
        <f t="shared" si="8"/>
        <v>#DIV/0!</v>
      </c>
      <c r="AO11" s="170"/>
      <c r="AP11" s="89"/>
      <c r="AQ11" s="154"/>
      <c r="AR11" s="155" t="e">
        <f t="shared" si="9"/>
        <v>#DIV/0!</v>
      </c>
    </row>
    <row r="12" spans="1:44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/>
      <c r="U12" s="101"/>
      <c r="V12" s="103" t="e">
        <f t="shared" si="1"/>
        <v>#DIV/0!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</row>
    <row r="13" spans="1:44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</row>
    <row r="14" spans="1:44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</row>
    <row r="15" spans="1:44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</row>
    <row r="16" spans="1:44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</row>
    <row r="17" spans="1:44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170"/>
      <c r="AH17" s="89"/>
      <c r="AI17" s="154"/>
      <c r="AJ17" s="155" t="e">
        <f t="shared" si="7"/>
        <v>#DIV/0!</v>
      </c>
      <c r="AK17" s="170">
        <v>647</v>
      </c>
      <c r="AL17" s="89"/>
      <c r="AM17" s="154"/>
      <c r="AN17" s="155" t="e">
        <f t="shared" si="8"/>
        <v>#DIV/0!</v>
      </c>
      <c r="AO17" s="170"/>
      <c r="AP17" s="89"/>
      <c r="AQ17" s="154"/>
      <c r="AR17" s="155" t="e">
        <f t="shared" si="9"/>
        <v>#DIV/0!</v>
      </c>
    </row>
    <row r="18" spans="1:44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101">
        <v>1830</v>
      </c>
      <c r="AH18" s="101">
        <v>1830</v>
      </c>
      <c r="AI18" s="255">
        <v>2906</v>
      </c>
      <c r="AJ18" s="144">
        <f t="shared" si="7"/>
        <v>15.879781420765028</v>
      </c>
      <c r="AK18" s="101"/>
      <c r="AL18" s="93"/>
      <c r="AM18" s="158"/>
      <c r="AN18" s="144" t="e">
        <f t="shared" si="8"/>
        <v>#DIV/0!</v>
      </c>
      <c r="AO18" s="101">
        <v>526</v>
      </c>
      <c r="AP18" s="93">
        <v>526</v>
      </c>
      <c r="AQ18" s="158">
        <v>403</v>
      </c>
      <c r="AR18" s="144">
        <f t="shared" si="9"/>
        <v>7.6615969581749059</v>
      </c>
    </row>
    <row r="19" spans="1:44">
      <c r="A19" s="8">
        <v>13</v>
      </c>
      <c r="B19" s="23" t="s">
        <v>33</v>
      </c>
      <c r="C19" s="151">
        <v>100</v>
      </c>
      <c r="D19" s="101">
        <v>100</v>
      </c>
      <c r="E19" s="172">
        <v>220</v>
      </c>
      <c r="F19" s="152">
        <f t="shared" si="2"/>
        <v>22</v>
      </c>
      <c r="G19" s="170">
        <v>57</v>
      </c>
      <c r="H19" s="89">
        <v>57</v>
      </c>
      <c r="I19" s="154">
        <v>66</v>
      </c>
      <c r="J19" s="144">
        <f t="shared" si="3"/>
        <v>11.578947368421053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/>
      <c r="AM19" s="154"/>
      <c r="AN19" s="144" t="e">
        <f t="shared" si="8"/>
        <v>#DIV/0!</v>
      </c>
      <c r="AO19" s="170"/>
      <c r="AP19" s="89"/>
      <c r="AQ19" s="154"/>
      <c r="AR19" s="144" t="e">
        <f t="shared" si="9"/>
        <v>#DIV/0!</v>
      </c>
    </row>
    <row r="20" spans="1:44">
      <c r="A20" s="8">
        <v>14</v>
      </c>
      <c r="B20" s="12" t="s">
        <v>35</v>
      </c>
      <c r="C20" s="151">
        <v>50</v>
      </c>
      <c r="D20" s="101"/>
      <c r="E20" s="165"/>
      <c r="F20" s="152" t="e">
        <f t="shared" si="2"/>
        <v>#DIV/0!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</row>
    <row r="21" spans="1:44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</row>
    <row r="22" spans="1:44">
      <c r="A22" s="8">
        <v>16</v>
      </c>
      <c r="B22" s="12" t="s">
        <v>97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97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</row>
    <row r="23" spans="1:44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</row>
    <row r="24" spans="1:44">
      <c r="A24" s="8">
        <v>18</v>
      </c>
      <c r="B24" s="12" t="s">
        <v>99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99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</row>
    <row r="25" spans="1:44">
      <c r="A25" s="8">
        <v>19</v>
      </c>
      <c r="B25" s="12" t="s">
        <v>113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113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>
        <v>125</v>
      </c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</row>
    <row r="26" spans="1:44">
      <c r="A26" s="8">
        <v>20</v>
      </c>
      <c r="B26" s="12" t="s">
        <v>115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115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</row>
    <row r="27" spans="1:44" ht="14.25" customHeight="1">
      <c r="A27" s="8">
        <v>21</v>
      </c>
      <c r="B27" s="12" t="s">
        <v>128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110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</row>
    <row r="28" spans="1:44" ht="14.25" customHeight="1">
      <c r="A28" s="8">
        <v>22</v>
      </c>
      <c r="B28" s="43" t="s">
        <v>110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106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</row>
    <row r="29" spans="1:44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0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>
        <v>97</v>
      </c>
      <c r="AI29" s="157">
        <v>60</v>
      </c>
      <c r="AJ29" s="155">
        <f t="shared" si="7"/>
        <v>6.1855670103092786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</row>
    <row r="30" spans="1:44" ht="15" customHeight="1">
      <c r="A30" s="8">
        <v>24</v>
      </c>
      <c r="B30" s="16" t="s">
        <v>39</v>
      </c>
      <c r="C30" s="184">
        <f>SUM(C7:C29)</f>
        <v>150</v>
      </c>
      <c r="D30" s="185">
        <f>SUM(D7:D29)</f>
        <v>100</v>
      </c>
      <c r="E30" s="185">
        <f>SUM(E7:E29)</f>
        <v>220</v>
      </c>
      <c r="F30" s="152">
        <f t="shared" si="2"/>
        <v>22</v>
      </c>
      <c r="G30" s="93">
        <f>SUM(G7:G29)</f>
        <v>77</v>
      </c>
      <c r="H30" s="186">
        <f>SUM(H7:H23)</f>
        <v>77</v>
      </c>
      <c r="I30" s="103">
        <f>SUM(I7:I23)</f>
        <v>92</v>
      </c>
      <c r="J30" s="159">
        <f t="shared" si="3"/>
        <v>11.948051948051948</v>
      </c>
      <c r="K30" s="93">
        <f>SUM(K7:K29)</f>
        <v>328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0</v>
      </c>
      <c r="U30" s="110">
        <f>SUM(U7:U29)</f>
        <v>0</v>
      </c>
      <c r="V30" s="103" t="e">
        <f t="shared" si="10"/>
        <v>#DIV/0!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93">
        <f>SUM(AG7:AG29)</f>
        <v>2977</v>
      </c>
      <c r="AH30" s="186">
        <f>SUM(AH9:AH29)</f>
        <v>2977</v>
      </c>
      <c r="AI30" s="243">
        <f>SUM(AI7:AI29)</f>
        <v>4291</v>
      </c>
      <c r="AJ30" s="159">
        <f t="shared" si="7"/>
        <v>14.413839435673497</v>
      </c>
      <c r="AK30" s="93">
        <f>SUM(AK7:AK29)</f>
        <v>4327</v>
      </c>
      <c r="AL30" s="186">
        <f>SUM(AL7:AL23)</f>
        <v>0</v>
      </c>
      <c r="AM30" s="103">
        <f>SUM(AM7:AM23)</f>
        <v>0</v>
      </c>
      <c r="AN30" s="159" t="e">
        <f t="shared" si="8"/>
        <v>#DIV/0!</v>
      </c>
      <c r="AO30" s="93">
        <f>SUM(AO7:AO29)</f>
        <v>526</v>
      </c>
      <c r="AP30" s="186">
        <f>SUM(AP7:AP23)</f>
        <v>526</v>
      </c>
      <c r="AQ30" s="103">
        <f>SUM(AQ7:AQ23)</f>
        <v>403</v>
      </c>
      <c r="AR30" s="159">
        <f t="shared" si="9"/>
        <v>7.6615969581749059</v>
      </c>
    </row>
    <row r="31" spans="1:44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600</v>
      </c>
      <c r="L31" s="93"/>
      <c r="M31" s="182"/>
      <c r="N31" s="176" t="e">
        <f t="shared" si="4"/>
        <v>#DIV/0!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0"/>
        <v>#DIV/0!</v>
      </c>
      <c r="W31" s="8">
        <v>25</v>
      </c>
      <c r="X31" s="12" t="s">
        <v>40</v>
      </c>
      <c r="Y31" s="189">
        <v>300</v>
      </c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93">
        <v>1100</v>
      </c>
      <c r="AH31" s="93">
        <v>1100</v>
      </c>
      <c r="AI31" s="182">
        <v>1540</v>
      </c>
      <c r="AJ31" s="176">
        <f t="shared" si="7"/>
        <v>14</v>
      </c>
      <c r="AK31" s="93">
        <v>900</v>
      </c>
      <c r="AL31" s="93"/>
      <c r="AM31" s="182"/>
      <c r="AN31" s="176" t="e">
        <f t="shared" si="8"/>
        <v>#DIV/0!</v>
      </c>
      <c r="AO31" s="93">
        <v>100</v>
      </c>
      <c r="AP31" s="93"/>
      <c r="AQ31" s="182"/>
      <c r="AR31" s="176" t="e">
        <f t="shared" si="9"/>
        <v>#DIV/0!</v>
      </c>
    </row>
    <row r="32" spans="1:44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0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93"/>
      <c r="AH32" s="93"/>
      <c r="AI32" s="158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</row>
    <row r="33" spans="1:44" ht="15.75" customHeight="1">
      <c r="A33" s="8">
        <v>27</v>
      </c>
      <c r="B33" s="16" t="s">
        <v>42</v>
      </c>
      <c r="C33" s="195">
        <f>SUM(C30:C32)</f>
        <v>150</v>
      </c>
      <c r="D33" s="196">
        <f>SUM(D30:D32)</f>
        <v>100</v>
      </c>
      <c r="E33" s="196">
        <f>SUM(E30:E32)</f>
        <v>220</v>
      </c>
      <c r="F33" s="152">
        <f t="shared" si="2"/>
        <v>22</v>
      </c>
      <c r="G33" s="191">
        <f>SUM(G30:G32)</f>
        <v>77</v>
      </c>
      <c r="H33" s="186">
        <f>SUM(H30:H32)</f>
        <v>77</v>
      </c>
      <c r="I33" s="103">
        <f>SUM(I30:I32)</f>
        <v>92</v>
      </c>
      <c r="J33" s="159">
        <f t="shared" si="3"/>
        <v>11.948051948051948</v>
      </c>
      <c r="K33" s="191">
        <f>SUM(K30:K32)</f>
        <v>928</v>
      </c>
      <c r="L33" s="186">
        <f>SUM(L30:L32)</f>
        <v>0</v>
      </c>
      <c r="M33" s="103">
        <f>SUM(M30:M32)</f>
        <v>0</v>
      </c>
      <c r="N33" s="159" t="e">
        <f t="shared" si="4"/>
        <v>#DIV/0!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0</v>
      </c>
      <c r="U33" s="110">
        <f>SUM(U30:U32)</f>
        <v>0</v>
      </c>
      <c r="V33" s="103" t="e">
        <f t="shared" si="10"/>
        <v>#DIV/0!</v>
      </c>
      <c r="W33" s="8">
        <v>27</v>
      </c>
      <c r="X33" s="16" t="s">
        <v>42</v>
      </c>
      <c r="Y33" s="195">
        <f>SUM(Y30:Y32)</f>
        <v>300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191">
        <f>SUM(AG30:AG32)</f>
        <v>4077</v>
      </c>
      <c r="AH33" s="186">
        <f>SUM(AH30:AH32)</f>
        <v>4077</v>
      </c>
      <c r="AI33" s="256">
        <f>SUM(AI30:AI32)</f>
        <v>5831</v>
      </c>
      <c r="AJ33" s="159">
        <f t="shared" si="7"/>
        <v>14.302182977679667</v>
      </c>
      <c r="AK33" s="191">
        <f>SUM(AK30:AK32)</f>
        <v>5227</v>
      </c>
      <c r="AL33" s="186">
        <f>SUM(AL30:AL32)</f>
        <v>0</v>
      </c>
      <c r="AM33" s="103">
        <f>SUM(AM30:AM32)</f>
        <v>0</v>
      </c>
      <c r="AN33" s="159" t="e">
        <f t="shared" si="8"/>
        <v>#DIV/0!</v>
      </c>
      <c r="AO33" s="191">
        <f>SUM(AO30:AO32)</f>
        <v>626</v>
      </c>
      <c r="AP33" s="186">
        <f>SUM(AP30:AP32)</f>
        <v>526</v>
      </c>
      <c r="AQ33" s="103">
        <f>SUM(AQ30:AQ32)</f>
        <v>403</v>
      </c>
      <c r="AR33" s="159">
        <f t="shared" si="9"/>
        <v>7.6615969581749059</v>
      </c>
    </row>
    <row r="34" spans="1:44" ht="15" customHeight="1">
      <c r="A34" s="8">
        <v>27</v>
      </c>
      <c r="B34" s="16">
        <v>2018</v>
      </c>
      <c r="C34" s="198"/>
      <c r="D34" s="97"/>
      <c r="E34" s="199"/>
      <c r="F34" s="183" t="e">
        <f t="shared" si="2"/>
        <v>#DIV/0!</v>
      </c>
      <c r="G34" s="113"/>
      <c r="H34" s="92"/>
      <c r="I34" s="200"/>
      <c r="J34" s="176" t="e">
        <f t="shared" si="3"/>
        <v>#DIV/0!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>
        <v>60</v>
      </c>
      <c r="T34" s="93">
        <v>60</v>
      </c>
      <c r="U34" s="192">
        <v>248</v>
      </c>
      <c r="V34" s="103">
        <f t="shared" si="10"/>
        <v>41.333333333333336</v>
      </c>
      <c r="W34" s="8">
        <v>28</v>
      </c>
      <c r="X34" s="16">
        <v>2018</v>
      </c>
      <c r="Y34" s="198">
        <v>151</v>
      </c>
      <c r="Z34" s="97"/>
      <c r="AA34" s="199"/>
      <c r="AB34" s="183" t="e">
        <f t="shared" si="5"/>
        <v>#DIV/0!</v>
      </c>
      <c r="AC34" s="113">
        <v>400</v>
      </c>
      <c r="AD34" s="92"/>
      <c r="AE34" s="200"/>
      <c r="AF34" s="176" t="e">
        <f t="shared" si="6"/>
        <v>#DIV/0!</v>
      </c>
      <c r="AG34" s="113">
        <v>4372</v>
      </c>
      <c r="AH34" s="92">
        <v>2486</v>
      </c>
      <c r="AI34" s="200">
        <v>2376</v>
      </c>
      <c r="AJ34" s="176">
        <f t="shared" si="7"/>
        <v>9.557522123893806</v>
      </c>
      <c r="AK34" s="113">
        <v>3902</v>
      </c>
      <c r="AL34" s="92"/>
      <c r="AM34" s="200"/>
      <c r="AN34" s="176" t="e">
        <f t="shared" si="8"/>
        <v>#DIV/0!</v>
      </c>
      <c r="AO34" s="113">
        <v>1421</v>
      </c>
      <c r="AP34" s="92"/>
      <c r="AQ34" s="200"/>
      <c r="AR34" s="176" t="e">
        <f t="shared" si="9"/>
        <v>#DIV/0!</v>
      </c>
    </row>
  </sheetData>
  <mergeCells count="13">
    <mergeCell ref="AH4:AJ4"/>
    <mergeCell ref="AL4:AN4"/>
    <mergeCell ref="AP4:AR4"/>
    <mergeCell ref="Z4:AB4"/>
    <mergeCell ref="AD4:AF4"/>
    <mergeCell ref="T4:V4"/>
    <mergeCell ref="A1:R1"/>
    <mergeCell ref="A2:R2"/>
    <mergeCell ref="A3:R3"/>
    <mergeCell ref="D4:F4"/>
    <mergeCell ref="H4:J4"/>
    <mergeCell ref="L4:N4"/>
    <mergeCell ref="P4:R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L23" sqref="L22:L23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81" t="s">
        <v>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ht="18.75">
      <c r="A3" s="282" t="s">
        <v>124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ht="20.25">
      <c r="A4" s="283" t="s">
        <v>143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</row>
    <row r="5" spans="1:15" ht="15.75">
      <c r="A5" s="29"/>
      <c r="B5" s="3"/>
      <c r="C5" s="284" t="s">
        <v>55</v>
      </c>
      <c r="D5" s="285"/>
      <c r="E5" s="286" t="s">
        <v>56</v>
      </c>
      <c r="F5" s="287"/>
      <c r="G5" s="286" t="s">
        <v>57</v>
      </c>
      <c r="H5" s="287"/>
      <c r="I5" s="30" t="s">
        <v>130</v>
      </c>
      <c r="J5" s="286" t="s">
        <v>58</v>
      </c>
      <c r="K5" s="287"/>
      <c r="L5" s="286" t="s">
        <v>59</v>
      </c>
      <c r="M5" s="287"/>
      <c r="N5" s="286" t="s">
        <v>60</v>
      </c>
      <c r="O5" s="287"/>
    </row>
    <row r="6" spans="1:15" ht="15" customHeight="1">
      <c r="A6" s="31" t="s">
        <v>61</v>
      </c>
      <c r="B6" s="32" t="s">
        <v>10</v>
      </c>
      <c r="C6" s="277"/>
      <c r="D6" s="278"/>
      <c r="E6" s="279" t="s">
        <v>62</v>
      </c>
      <c r="F6" s="280"/>
      <c r="G6" s="279" t="s">
        <v>63</v>
      </c>
      <c r="H6" s="280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130</v>
      </c>
      <c r="D7" s="38" t="s">
        <v>111</v>
      </c>
      <c r="E7" s="37" t="s">
        <v>130</v>
      </c>
      <c r="F7" s="38" t="s">
        <v>111</v>
      </c>
      <c r="G7" s="37" t="s">
        <v>130</v>
      </c>
      <c r="H7" s="38" t="s">
        <v>111</v>
      </c>
      <c r="I7" s="39" t="s">
        <v>111</v>
      </c>
      <c r="J7" s="37" t="s">
        <v>130</v>
      </c>
      <c r="K7" s="38" t="s">
        <v>111</v>
      </c>
      <c r="L7" s="37" t="s">
        <v>130</v>
      </c>
      <c r="M7" s="38" t="s">
        <v>111</v>
      </c>
      <c r="N7" s="37" t="s">
        <v>130</v>
      </c>
      <c r="O7" s="38" t="s">
        <v>111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58.8</v>
      </c>
      <c r="D19" s="49">
        <f>M19*350/100</f>
        <v>49.7</v>
      </c>
      <c r="E19" s="49">
        <f>C19*J19/100</f>
        <v>57.623999999999995</v>
      </c>
      <c r="F19" s="49">
        <f>D19*K19/100</f>
        <v>48.706000000000003</v>
      </c>
      <c r="G19" s="49">
        <f>E19*N19/3.4</f>
        <v>66.098117647058814</v>
      </c>
      <c r="H19" s="49">
        <f>F19*O19/3.4</f>
        <v>57.301176470588238</v>
      </c>
      <c r="I19" s="50">
        <f>G19-H19</f>
        <v>8.7969411764705754</v>
      </c>
      <c r="J19" s="51">
        <v>98</v>
      </c>
      <c r="K19" s="51">
        <v>98</v>
      </c>
      <c r="L19" s="49">
        <v>16.8</v>
      </c>
      <c r="M19" s="49">
        <v>14.2</v>
      </c>
      <c r="N19" s="49">
        <v>3.9</v>
      </c>
      <c r="O19" s="49">
        <v>4</v>
      </c>
    </row>
    <row r="20" spans="1:16" ht="15.75" customHeight="1">
      <c r="A20" s="44">
        <v>13</v>
      </c>
      <c r="B20" s="45" t="s">
        <v>26</v>
      </c>
      <c r="C20" s="52">
        <f>L20*574/100</f>
        <v>112.50400000000002</v>
      </c>
      <c r="D20" s="52">
        <f>M20*392/100</f>
        <v>82.712000000000003</v>
      </c>
      <c r="E20" s="52">
        <f>C20*J20/100</f>
        <v>111.37896000000002</v>
      </c>
      <c r="F20" s="52">
        <f>D20*K20/100</f>
        <v>79.403520000000015</v>
      </c>
      <c r="G20" s="52">
        <f>E20*N20/3.4</f>
        <v>111.37896000000002</v>
      </c>
      <c r="H20" s="52">
        <f>F20*O20/3.4</f>
        <v>74.732724705882376</v>
      </c>
      <c r="I20" s="53">
        <f>G20-H20</f>
        <v>36.646235294117645</v>
      </c>
      <c r="J20" s="54">
        <v>99</v>
      </c>
      <c r="K20" s="54">
        <v>96</v>
      </c>
      <c r="L20" s="52">
        <v>19.600000000000001</v>
      </c>
      <c r="M20" s="52">
        <v>21.1</v>
      </c>
      <c r="N20" s="52">
        <v>3.4</v>
      </c>
      <c r="O20" s="55">
        <v>3.2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/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171.30400000000003</v>
      </c>
      <c r="D24" s="58">
        <f t="shared" si="0"/>
        <v>132.41200000000001</v>
      </c>
      <c r="E24" s="58">
        <f t="shared" si="0"/>
        <v>169.00296000000003</v>
      </c>
      <c r="F24" s="58">
        <f t="shared" si="0"/>
        <v>128.10952000000003</v>
      </c>
      <c r="G24" s="58">
        <f>SUM(G19:G23)</f>
        <v>177.47707764705882</v>
      </c>
      <c r="H24" s="58">
        <f t="shared" si="0"/>
        <v>132.03390117647061</v>
      </c>
      <c r="I24" s="58">
        <f>G24-H24</f>
        <v>45.443176470588213</v>
      </c>
      <c r="J24" s="56">
        <f>E24/C24*100</f>
        <v>98.656750572082373</v>
      </c>
      <c r="K24" s="56">
        <f>F24/D24*100</f>
        <v>96.750687248889847</v>
      </c>
      <c r="L24" s="58">
        <f>C24/924*100</f>
        <v>18.539393939393943</v>
      </c>
      <c r="M24" s="58">
        <f>D24/742*100</f>
        <v>17.845283018867924</v>
      </c>
      <c r="N24" s="58">
        <f>G24*3.4/E24</f>
        <v>3.5704822211397946</v>
      </c>
      <c r="O24" s="58">
        <f>H24*3.4/F24</f>
        <v>3.5041522597227743</v>
      </c>
    </row>
    <row r="25" spans="1:16">
      <c r="C25" s="18"/>
      <c r="I25" s="59">
        <f>G24-H24</f>
        <v>45.443176470588213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H21" sqref="H21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6" t="s">
        <v>143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288" t="s">
        <v>68</v>
      </c>
      <c r="D5" s="289"/>
      <c r="E5" s="288" t="s">
        <v>69</v>
      </c>
      <c r="F5" s="289"/>
      <c r="G5" s="233" t="s">
        <v>101</v>
      </c>
      <c r="H5" s="233"/>
      <c r="I5" s="288" t="s">
        <v>80</v>
      </c>
      <c r="J5" s="289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5</v>
      </c>
      <c r="D14" s="17">
        <v>5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198</v>
      </c>
      <c r="H19" s="13">
        <v>1251</v>
      </c>
      <c r="I19" s="13"/>
      <c r="J19" s="13"/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97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112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113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109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129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110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1289</v>
      </c>
      <c r="D30" s="245">
        <f t="shared" ref="D30:K30" si="0">SUM(D7:D29)</f>
        <v>3086</v>
      </c>
      <c r="E30" s="245">
        <f t="shared" si="0"/>
        <v>847</v>
      </c>
      <c r="F30" s="245">
        <f t="shared" si="0"/>
        <v>10696</v>
      </c>
      <c r="G30" s="245">
        <f t="shared" si="0"/>
        <v>198</v>
      </c>
      <c r="H30" s="245">
        <f t="shared" si="0"/>
        <v>1251</v>
      </c>
      <c r="I30" s="245">
        <f t="shared" si="0"/>
        <v>0</v>
      </c>
      <c r="J30" s="245">
        <f t="shared" si="0"/>
        <v>0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120</v>
      </c>
      <c r="D31" s="25">
        <v>310</v>
      </c>
      <c r="E31" s="25"/>
      <c r="F31" s="25"/>
      <c r="G31" s="25">
        <v>30</v>
      </c>
      <c r="H31" s="25">
        <v>138</v>
      </c>
      <c r="I31" s="25"/>
      <c r="J31" s="25"/>
      <c r="K31" s="25"/>
    </row>
    <row r="32" spans="1:11">
      <c r="A32" s="224">
        <v>26</v>
      </c>
      <c r="B32" s="12" t="s">
        <v>114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1409</v>
      </c>
      <c r="D33" s="25">
        <f t="shared" ref="D33:K33" si="1">SUM(D30:D32)</f>
        <v>3396</v>
      </c>
      <c r="E33" s="25">
        <f t="shared" si="1"/>
        <v>847</v>
      </c>
      <c r="F33" s="25">
        <f t="shared" si="1"/>
        <v>10696</v>
      </c>
      <c r="G33" s="25">
        <f t="shared" si="1"/>
        <v>228</v>
      </c>
      <c r="H33" s="25">
        <f t="shared" si="1"/>
        <v>1389</v>
      </c>
      <c r="I33" s="25">
        <f t="shared" si="1"/>
        <v>0</v>
      </c>
      <c r="J33" s="25">
        <f t="shared" si="1"/>
        <v>0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1526</v>
      </c>
      <c r="D34" s="25">
        <v>2654</v>
      </c>
      <c r="E34" s="25">
        <v>891</v>
      </c>
      <c r="F34" s="25">
        <v>7808</v>
      </c>
      <c r="G34" s="25">
        <v>140</v>
      </c>
      <c r="H34" s="25">
        <v>1496</v>
      </c>
      <c r="I34" s="25"/>
      <c r="J34" s="25"/>
      <c r="K34" s="25"/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D15" sqref="D15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82" t="s">
        <v>73</v>
      </c>
      <c r="B2" s="282"/>
      <c r="C2" s="282"/>
      <c r="D2" s="282"/>
    </row>
    <row r="3" spans="1:5" ht="20.25" customHeight="1">
      <c r="A3" s="282" t="s">
        <v>126</v>
      </c>
      <c r="B3" s="282"/>
      <c r="C3" s="282"/>
      <c r="D3" s="282"/>
    </row>
    <row r="4" spans="1:5" ht="19.5" customHeight="1">
      <c r="A4" s="290" t="s">
        <v>145</v>
      </c>
      <c r="B4" s="290"/>
      <c r="C4" s="290"/>
      <c r="D4" s="290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108</v>
      </c>
      <c r="D7" s="40" t="s">
        <v>137</v>
      </c>
    </row>
    <row r="8" spans="1:5" ht="19.5" customHeight="1">
      <c r="A8" s="40">
        <v>1</v>
      </c>
      <c r="B8" s="75" t="s">
        <v>51</v>
      </c>
      <c r="C8" s="40"/>
      <c r="D8" s="40"/>
    </row>
    <row r="9" spans="1:5" ht="20.25" customHeight="1">
      <c r="A9" s="44">
        <v>2</v>
      </c>
      <c r="B9" s="45" t="s">
        <v>52</v>
      </c>
      <c r="C9" s="44"/>
      <c r="D9" s="44"/>
    </row>
    <row r="10" spans="1:5" ht="20.25" customHeight="1">
      <c r="A10" s="44">
        <v>3</v>
      </c>
      <c r="B10" s="45" t="s">
        <v>53</v>
      </c>
      <c r="C10" s="44"/>
      <c r="D10" s="44"/>
    </row>
    <row r="11" spans="1:5" ht="21" customHeight="1">
      <c r="A11" s="44">
        <v>4</v>
      </c>
      <c r="B11" s="45" t="s">
        <v>25</v>
      </c>
      <c r="C11" s="44">
        <v>2</v>
      </c>
      <c r="D11" s="44">
        <v>2</v>
      </c>
    </row>
    <row r="12" spans="1:5" ht="21" customHeight="1">
      <c r="A12" s="44">
        <v>5</v>
      </c>
      <c r="B12" s="45" t="s">
        <v>54</v>
      </c>
      <c r="C12" s="76"/>
      <c r="D12" s="76"/>
    </row>
    <row r="13" spans="1:5" ht="20.25" customHeight="1">
      <c r="A13" s="44">
        <v>6</v>
      </c>
      <c r="B13" s="45" t="s">
        <v>26</v>
      </c>
      <c r="C13" s="44">
        <v>1</v>
      </c>
      <c r="D13" s="44">
        <v>1</v>
      </c>
    </row>
    <row r="14" spans="1:5" ht="21.75" customHeight="1">
      <c r="A14" s="44">
        <v>7</v>
      </c>
      <c r="B14" s="45" t="s">
        <v>27</v>
      </c>
      <c r="C14" s="44"/>
      <c r="D14" s="44"/>
      <c r="E14" t="s">
        <v>76</v>
      </c>
    </row>
    <row r="15" spans="1:5" ht="20.25" customHeight="1">
      <c r="A15" s="44">
        <v>8</v>
      </c>
      <c r="B15" s="45" t="s">
        <v>28</v>
      </c>
      <c r="C15" s="44">
        <v>1</v>
      </c>
      <c r="D15" s="44">
        <v>1</v>
      </c>
    </row>
    <row r="16" spans="1:5" ht="22.5" customHeight="1">
      <c r="A16" s="44">
        <v>9</v>
      </c>
      <c r="B16" s="45" t="s">
        <v>29</v>
      </c>
      <c r="C16" s="44"/>
      <c r="D16" s="44"/>
    </row>
    <row r="17" spans="1:6" ht="22.5" customHeight="1">
      <c r="A17" s="44">
        <v>10</v>
      </c>
      <c r="B17" s="45" t="s">
        <v>30</v>
      </c>
      <c r="C17" s="44"/>
      <c r="D17" s="44">
        <v>1</v>
      </c>
    </row>
    <row r="18" spans="1:6" ht="19.5" customHeight="1">
      <c r="A18" s="44">
        <v>11</v>
      </c>
      <c r="B18" s="45" t="s">
        <v>31</v>
      </c>
      <c r="C18" s="44"/>
      <c r="D18" s="44"/>
    </row>
    <row r="19" spans="1:6" ht="21" customHeight="1">
      <c r="A19" s="44">
        <v>12</v>
      </c>
      <c r="B19" s="45" t="s">
        <v>32</v>
      </c>
      <c r="C19" s="44"/>
      <c r="D19" s="44"/>
    </row>
    <row r="20" spans="1:6" ht="21.75" customHeight="1">
      <c r="A20" s="44">
        <v>13</v>
      </c>
      <c r="B20" s="77" t="s">
        <v>33</v>
      </c>
      <c r="C20" s="76"/>
      <c r="D20" s="76"/>
    </row>
    <row r="21" spans="1:6" ht="22.5" customHeight="1">
      <c r="A21" s="44">
        <v>14</v>
      </c>
      <c r="B21" s="45" t="s">
        <v>34</v>
      </c>
      <c r="C21" s="44"/>
      <c r="D21" s="44"/>
    </row>
    <row r="22" spans="1:6" ht="22.5" customHeight="1">
      <c r="A22" s="44">
        <v>15</v>
      </c>
      <c r="B22" s="45" t="s">
        <v>129</v>
      </c>
      <c r="C22" s="44"/>
      <c r="D22" s="44"/>
      <c r="E22" s="78"/>
      <c r="F22" s="1"/>
    </row>
    <row r="23" spans="1:6" ht="15.75">
      <c r="A23" s="44">
        <v>16</v>
      </c>
      <c r="B23" s="45" t="s">
        <v>35</v>
      </c>
      <c r="C23" s="44"/>
      <c r="D23" s="44"/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topLeftCell="A7" workbookViewId="0">
      <selection activeCell="F27" sqref="F27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144</v>
      </c>
      <c r="E3" s="61"/>
      <c r="F3" s="61"/>
      <c r="I3" s="61"/>
      <c r="J3" s="61"/>
    </row>
    <row r="4" spans="1:12">
      <c r="A4" s="65"/>
      <c r="B4" s="66"/>
      <c r="C4" s="215"/>
      <c r="D4" s="291" t="s">
        <v>138</v>
      </c>
      <c r="E4" s="291"/>
      <c r="F4" s="291"/>
      <c r="G4" s="291"/>
      <c r="H4" s="292"/>
      <c r="I4" s="293" t="s">
        <v>140</v>
      </c>
      <c r="J4" s="294"/>
      <c r="K4" s="216" t="s">
        <v>83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84</v>
      </c>
      <c r="E5" s="119" t="s">
        <v>136</v>
      </c>
      <c r="F5" s="119" t="s">
        <v>85</v>
      </c>
      <c r="G5" s="120" t="s">
        <v>86</v>
      </c>
      <c r="H5" s="203" t="s">
        <v>87</v>
      </c>
      <c r="I5" s="204" t="s">
        <v>88</v>
      </c>
      <c r="J5" s="205" t="s">
        <v>89</v>
      </c>
      <c r="K5" s="218" t="s">
        <v>20</v>
      </c>
      <c r="L5" s="218" t="s">
        <v>90</v>
      </c>
    </row>
    <row r="6" spans="1:12">
      <c r="A6" s="69" t="s">
        <v>18</v>
      </c>
      <c r="B6" s="69"/>
      <c r="C6" s="219" t="s">
        <v>91</v>
      </c>
      <c r="D6" s="121" t="s">
        <v>92</v>
      </c>
      <c r="E6" s="121" t="s">
        <v>132</v>
      </c>
      <c r="F6" s="121" t="s">
        <v>93</v>
      </c>
      <c r="G6" s="121" t="s">
        <v>94</v>
      </c>
      <c r="H6" s="122" t="s">
        <v>95</v>
      </c>
      <c r="I6" s="143" t="s">
        <v>139</v>
      </c>
      <c r="J6" s="142" t="s">
        <v>131</v>
      </c>
      <c r="K6" s="220"/>
      <c r="L6" s="221" t="s">
        <v>96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/>
      <c r="F8" s="222"/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>
        <v>300</v>
      </c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670</v>
      </c>
      <c r="F10" s="222">
        <v>110</v>
      </c>
      <c r="G10" s="222"/>
      <c r="H10" s="222"/>
      <c r="I10" s="222">
        <v>50</v>
      </c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>
        <v>483</v>
      </c>
      <c r="E11" s="92">
        <v>2397</v>
      </c>
      <c r="F11" s="222">
        <v>305</v>
      </c>
      <c r="G11" s="222"/>
      <c r="H11" s="222">
        <v>250</v>
      </c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/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>
        <v>70</v>
      </c>
      <c r="F13" s="222">
        <v>27</v>
      </c>
      <c r="G13" s="222"/>
      <c r="H13" s="222"/>
      <c r="I13" s="222"/>
      <c r="J13" s="222">
        <v>267</v>
      </c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/>
      <c r="F14" s="222"/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2060</v>
      </c>
      <c r="F16" s="222">
        <v>96</v>
      </c>
      <c r="G16" s="222"/>
      <c r="H16" s="222"/>
      <c r="I16" s="222">
        <v>528</v>
      </c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1420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2800</v>
      </c>
      <c r="F19" s="222">
        <v>2400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>
        <v>970</v>
      </c>
      <c r="F20" s="222">
        <v>292</v>
      </c>
      <c r="G20" s="222"/>
      <c r="H20" s="222"/>
      <c r="I20" s="222"/>
      <c r="J20" s="222"/>
      <c r="K20" s="222">
        <v>150</v>
      </c>
      <c r="L20" s="222">
        <v>150</v>
      </c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106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97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102</v>
      </c>
      <c r="C24" s="206"/>
      <c r="D24" s="92">
        <v>474</v>
      </c>
      <c r="E24" s="92">
        <v>340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109</v>
      </c>
      <c r="C25" s="206"/>
      <c r="D25" s="92">
        <v>1254</v>
      </c>
      <c r="E25" s="92">
        <v>247</v>
      </c>
      <c r="F25" s="222">
        <v>1600</v>
      </c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128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110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17588.5</v>
      </c>
      <c r="E30" s="93">
        <f>SUM(E7:E29)</f>
        <v>10600</v>
      </c>
      <c r="F30" s="93">
        <f t="shared" ref="F30:L30" si="0">SUM(F7:F29)</f>
        <v>6625</v>
      </c>
      <c r="G30" s="93">
        <f t="shared" si="0"/>
        <v>0</v>
      </c>
      <c r="H30" s="93">
        <f t="shared" si="0"/>
        <v>250</v>
      </c>
      <c r="I30" s="93">
        <f t="shared" si="0"/>
        <v>578</v>
      </c>
      <c r="J30" s="93">
        <f t="shared" si="0"/>
        <v>267</v>
      </c>
      <c r="K30" s="93">
        <f t="shared" si="0"/>
        <v>150</v>
      </c>
      <c r="L30" s="93">
        <f t="shared" si="0"/>
        <v>150</v>
      </c>
    </row>
    <row r="31" spans="1:12">
      <c r="A31" s="43">
        <v>26</v>
      </c>
      <c r="B31" s="43" t="s">
        <v>40</v>
      </c>
      <c r="C31" s="214"/>
      <c r="D31" s="214">
        <v>6870</v>
      </c>
      <c r="E31" s="214">
        <v>11259</v>
      </c>
      <c r="F31" s="214">
        <v>1416</v>
      </c>
      <c r="G31" s="214"/>
      <c r="H31" s="214">
        <v>670</v>
      </c>
      <c r="I31" s="214"/>
      <c r="J31" s="214">
        <v>130</v>
      </c>
      <c r="K31" s="214">
        <v>380</v>
      </c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24819.5</v>
      </c>
      <c r="E33" s="25">
        <f>SUM(E30:E32)</f>
        <v>21859</v>
      </c>
      <c r="F33" s="223">
        <f t="shared" si="1"/>
        <v>8041</v>
      </c>
      <c r="G33" s="223">
        <f t="shared" si="1"/>
        <v>0</v>
      </c>
      <c r="H33" s="223">
        <f t="shared" si="1"/>
        <v>920</v>
      </c>
      <c r="I33" s="223">
        <f t="shared" si="1"/>
        <v>578</v>
      </c>
      <c r="J33" s="223">
        <f t="shared" si="1"/>
        <v>397</v>
      </c>
      <c r="K33" s="223">
        <f t="shared" si="1"/>
        <v>530</v>
      </c>
      <c r="L33" s="223">
        <f t="shared" si="1"/>
        <v>150</v>
      </c>
    </row>
    <row r="34" spans="1:12">
      <c r="A34" s="25">
        <v>29</v>
      </c>
      <c r="B34" s="71">
        <v>2018</v>
      </c>
      <c r="C34" s="25"/>
      <c r="D34" s="25">
        <v>25113</v>
      </c>
      <c r="E34" s="25">
        <v>4788</v>
      </c>
      <c r="F34" s="25">
        <v>12148</v>
      </c>
      <c r="G34" s="25"/>
      <c r="H34" s="25">
        <v>24829</v>
      </c>
      <c r="I34" s="25">
        <v>153</v>
      </c>
      <c r="J34" s="25">
        <v>218</v>
      </c>
      <c r="K34" s="25">
        <v>878</v>
      </c>
      <c r="L34" s="25">
        <v>200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2019-07-09T04:52:57Z</dcterms:modified>
</cp:coreProperties>
</file>