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2" activeTab="2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K16" i="1"/>
  <c r="J16"/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<sst xmlns="http://schemas.openxmlformats.org/spreadsheetml/2006/main" count="449" uniqueCount="146">
  <si>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</si>
  <si>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</si>
  <si>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</si>
  <si>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</si>
  <si>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</si>
  <si>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</si>
  <si>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</si>
  <si>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</si>
  <si>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</si>
  <si>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</si>
  <si>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</si>
  <si>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</si>
  <si>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</si>
  <si>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</si>
  <si>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</si>
  <si>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</si>
  <si>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</si>
  <si>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</si>
  <si>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</si>
  <si>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</si>
  <si>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</si>
  <si>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</si>
  <si>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</si>
  <si>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</si>
  <si>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</si>
  <si>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</si>
  <si>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</si>
  <si>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</si>
  <si>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</si>
  <si>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</si>
  <si>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</si>
  <si>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</si>
  <si>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</si>
  <si>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</si>
  <si>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</si>
  <si>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</si>
  <si>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</si>
  <si>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</si>
  <si>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</si>
  <si>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</si>
  <si>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</si>
  <si>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</si>
  <si>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</si>
  <si>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</si>
  <si>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</si>
  <si>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</si>
  <si>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</si>
  <si>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</si>
  <si>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</si>
  <si>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</si>
  <si>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</si>
  <si>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</si>
  <si>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</si>
  <si>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</si>
  <si>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</si>
  <si>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</si>
  <si>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</si>
  <si>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</si>
  <si>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</si>
  <si>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</si>
  <si>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</si>
  <si>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</si>
  <si>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</si>
  <si>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</si>
  <si>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</si>
  <si>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</si>
  <si>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</si>
  <si>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</si>
  <si>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</si>
  <si>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</si>
  <si>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</si>
  <si>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</si>
  <si>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</si>
  <si>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</si>
  <si>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</si>
  <si>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</si>
  <si>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</si>
  <si>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</si>
  <si>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</si>
  <si>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</si>
  <si>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</si>
  <si>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</si>
  <si>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</si>
  <si>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</si>
  <si>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</si>
  <si>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</si>
  <si>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</si>
  <si>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</si>
  <si>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</si>
  <si>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</si>
  <si>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</si>
  <si>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</si>
  <si>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</si>
  <si>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</si>
  <si>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</si>
  <si>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</si>
  <si>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</si>
  <si>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</si>
  <si>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</si>
  <si>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</si>
  <si>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</si>
  <si>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</si>
  <si>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</si>
  <si>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</si>
  <si>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</si>
  <si>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</si>
  <si>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</si>
  <si>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</si>
  <si>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</si>
  <si>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</si>
  <si>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</si>
  <si>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</si>
  <si>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</si>
  <si>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</si>
  <si>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</si>
  <si>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</si>
  <si>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</si>
  <si>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</si>
  <si>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</si>
  <si>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</si>
  <si>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</si>
  <si>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</si>
  <si>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</si>
  <si>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</si>
  <si>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</si>
  <si>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</si>
  <si>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</si>
  <si>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</si>
  <si>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</si>
  <si>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</si>
  <si>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</si>
  <si>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</si>
  <si>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</si>
  <si>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</si>
  <si>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</si>
  <si>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</si>
  <si>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</si>
  <si>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</si>
  <si>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</si>
  <si>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</si>
  <si>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</si>
  <si>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</si>
  <si>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10 июля  2019 года</t>
  </si>
  <si>
    <t>на 10 июля 2019 года</t>
  </si>
  <si>
    <t>на 10  июля   2019 года</t>
  </si>
  <si>
    <t>на 10 июля 2019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</si>
</sst>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110" zoomScaleNormal="110" workbookViewId="0">
      <selection activeCell="F23" sqref="F23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12" customHeight="1">
      <c r="A2" s="259" t="s">
        <v>122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1.25" customHeight="1">
      <c r="A3" s="260" t="s">
        <v>142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1" t="s">
        <v>3</v>
      </c>
      <c r="F4" s="262"/>
      <c r="G4" s="86" t="s">
        <v>4</v>
      </c>
      <c r="H4" s="261" t="s">
        <v>5</v>
      </c>
      <c r="I4" s="262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7" t="s">
        <v>12</v>
      </c>
      <c r="F5" s="258"/>
      <c r="G5" s="89" t="s">
        <v>13</v>
      </c>
      <c r="H5" s="257" t="s">
        <v>14</v>
      </c>
      <c r="I5" s="258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5">
        <f>E7</f>
        <v>767</v>
      </c>
      <c r="E7" s="101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6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2169</v>
      </c>
      <c r="E8" s="93">
        <f>уборка1!D8+уборка1!H8+уборка1!P8+уборка1!T8+уборка2!D8+уборка2!H8+уборка2!L8+уборка2!P8+уборка2!T8+уборка2!Z8+уборка2!AD8</f>
        <v>2169</v>
      </c>
      <c r="F8" s="96">
        <v>268</v>
      </c>
      <c r="G8" s="96">
        <f>E8/C8*100</f>
        <v>52.799415774099323</v>
      </c>
      <c r="H8" s="97">
        <f>уборка1!E8+уборка1!I8+уборка1!Q8+уборка1!U8+уборка2!E8+уборка2!I8+уборка2!M8+уборка2!Q8+уборка2!U8+уборка2!AA8+уборка2!AE8</f>
        <v>8250</v>
      </c>
      <c r="I8" s="96">
        <v>589</v>
      </c>
      <c r="J8" s="96">
        <f t="shared" si="0"/>
        <v>21.977611940298509</v>
      </c>
      <c r="K8" s="98">
        <f t="shared" ref="K8:K34" si="3">H8/E8*10</f>
        <v>38.035961272475795</v>
      </c>
      <c r="L8" s="102">
        <v>9</v>
      </c>
      <c r="M8" s="100"/>
      <c r="N8" s="96">
        <f t="shared" si="1"/>
        <v>29.777777777777779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5">
        <f t="shared" si="2"/>
        <v>2469</v>
      </c>
      <c r="E9" s="101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6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3308</v>
      </c>
      <c r="E10" s="93">
        <f>уборка1!D10+уборка1!H10+уборка1!P10+уборка1!T10+уборка2!D10+уборка2!H10+уборка2!L10+уборка2!P10+уборка2!T10+уборка2!Z10+уборка2!AD10</f>
        <v>3308</v>
      </c>
      <c r="F10" s="97">
        <v>65</v>
      </c>
      <c r="G10" s="97">
        <f t="shared" si="4"/>
        <v>90.97909790979098</v>
      </c>
      <c r="H10" s="97">
        <f>уборка1!E10+уборка1!I10+уборка1!Q10+уборка1!U10+уборка2!E10+уборка2!I10+уборка2!M10+уборка2!Q10+уборка2!U10+уборка2!AA10+уборка2!AE10</f>
        <v>10132</v>
      </c>
      <c r="I10" s="97">
        <v>682</v>
      </c>
      <c r="J10" s="96">
        <f t="shared" si="0"/>
        <v>104.92307692307692</v>
      </c>
      <c r="K10" s="105">
        <f t="shared" si="3"/>
        <v>30.628778718258765</v>
      </c>
      <c r="L10" s="106">
        <v>8</v>
      </c>
      <c r="M10" s="107"/>
      <c r="N10" s="97">
        <f t="shared" si="1"/>
        <v>8.125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5">
        <f t="shared" si="2"/>
        <v>3523</v>
      </c>
      <c r="E11" s="101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6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23062</v>
      </c>
      <c r="E12" s="93">
        <f>уборка1!D12+уборка1!H12+уборка1!P12+уборка1!T12+уборка2!D12+уборка2!H12+уборка2!L12+уборка2!P12+уборка2!T12+уборка2!Z12+уборка2!AD12</f>
        <v>23062</v>
      </c>
      <c r="F12" s="103">
        <v>394</v>
      </c>
      <c r="G12" s="96">
        <f t="shared" si="4"/>
        <v>93.330635370295425</v>
      </c>
      <c r="H12" s="97">
        <f>уборка1!E12+уборка1!I12+уборка1!Q12+уборка1!U12+уборка2!E12+уборка2!I12+уборка2!M12+уборка2!Q12+уборка2!U12+уборка2!AA12+уборка2!AE12</f>
        <v>77316</v>
      </c>
      <c r="I12" s="96">
        <v>1264</v>
      </c>
      <c r="J12" s="96">
        <f t="shared" si="0"/>
        <v>32.081218274111677</v>
      </c>
      <c r="K12" s="98">
        <f t="shared" si="3"/>
        <v>33.525279680860287</v>
      </c>
      <c r="L12" s="102">
        <v>33</v>
      </c>
      <c r="M12" s="100"/>
      <c r="N12" s="96">
        <f t="shared" si="1"/>
        <v>11.939393939393939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5">
        <f t="shared" si="2"/>
        <v>5226</v>
      </c>
      <c r="E14" s="101">
        <f>уборка1!D14+уборка1!H14+уборка1!P14+уборка1!T14+уборка2!D14+уборка2!H14+уборка2!L14+уборка2!P14+уборка2!T14+уборка2!Z14+уборка2!AD14</f>
        <v>5226</v>
      </c>
      <c r="F14" s="96">
        <v>348</v>
      </c>
      <c r="G14" s="96">
        <f t="shared" si="4"/>
        <v>100</v>
      </c>
      <c r="H14" s="96">
        <f>уборка1!E14+уборка1!I14+уборка1!Q14+уборка1!U14+уборка2!E14+уборка2!I14+уборка2!M14+уборка2!Q14+уборка2!U14+уборка2!AA14+уборка2!AE14</f>
        <v>14922</v>
      </c>
      <c r="I14" s="96">
        <v>1058</v>
      </c>
      <c r="J14" s="96">
        <f t="shared" si="0"/>
        <v>30.402298850574713</v>
      </c>
      <c r="K14" s="98">
        <f t="shared" si="3"/>
        <v>28.553386911595865</v>
      </c>
      <c r="L14" s="102">
        <v>12</v>
      </c>
      <c r="M14" s="100" t="s">
        <v>141</v>
      </c>
      <c r="N14" s="96">
        <f t="shared" si="1"/>
        <v>29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4588</v>
      </c>
      <c r="E15" s="93">
        <f>уборка1!D15+уборка1!H15+уборка1!P15+уборка1!T15+уборка2!D15+уборка2!H15+уборка2!L15+уборка2!P15+уборка2!T15+уборка2!Z15+уборка2!AD15</f>
        <v>4588</v>
      </c>
      <c r="F15" s="96">
        <v>410</v>
      </c>
      <c r="G15" s="96">
        <f>E15/C15*100</f>
        <v>88.503086419753089</v>
      </c>
      <c r="H15" s="97">
        <f>уборка1!E15+уборка1!I15+уборка1!Q15+уборка1!U15+уборка2!E15+уборка2!I15+уборка2!M15+уборка2!Q15+уборка2!U15+уборка2!AA15+уборка2!AE15</f>
        <v>11404</v>
      </c>
      <c r="I15" s="96">
        <v>1310</v>
      </c>
      <c r="J15" s="96">
        <f t="shared" si="0"/>
        <v>31.951219512195124</v>
      </c>
      <c r="K15" s="98">
        <f t="shared" si="3"/>
        <v>24.856146469049698</v>
      </c>
      <c r="L15" s="102">
        <v>15</v>
      </c>
      <c r="M15" s="100"/>
      <c r="N15" s="96">
        <f t="shared" si="1"/>
        <v>27.333333333333332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5">
        <f t="shared" si="2"/>
        <v>7055</v>
      </c>
      <c r="E16" s="101">
        <f>уборка1!D16+уборка1!H16+уборка1!P16+уборка1!T16+уборка2!D16+уборка2!H16+уборка2!L16+уборка2!P16+уборка2!T16+уборка2!Z16+уборка2!AD16</f>
        <v>7055</v>
      </c>
      <c r="F16" s="101"/>
      <c r="G16" s="96">
        <f>E16/C16*100</f>
        <v>100</v>
      </c>
      <c r="H16" s="96">
        <f>уборка1!E16+уборка1!I16+уборка1!Q16+уборка1!U16+уборка2!E16+уборка2!I16+уборка2!M16+уборка2!Q16+уборка2!U16+уборка2!AA16+уборка2!AE16</f>
        <v>24719</v>
      </c>
      <c r="I16" s="96"/>
      <c r="J16" s="96" t="e">
        <f t="shared" si="0"/>
        <v>#DIV/0!</v>
      </c>
      <c r="K16" s="98">
        <f t="shared" si="3"/>
        <v>35.037562012756908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5">
        <f t="shared" si="2"/>
        <v>3525</v>
      </c>
      <c r="E17" s="101">
        <f>уборка1!D17+уборка1!H17+уборка1!P17+уборка1!T17+уборка2!D17+уборка2!H17+уборка2!L17+уборка2!P17+уборка2!T17+уборка2!Z17+уборка2!AD17</f>
        <v>3525</v>
      </c>
      <c r="F17" s="108"/>
      <c r="G17" s="96">
        <f>E17/C17*100</f>
        <v>100</v>
      </c>
      <c r="H17" s="96">
        <f>уборка1!E17+уборка1!I17+уборка1!Q17+уборка1!U17+уборка2!E17+уборка2!I17+уборка2!M17+уборка2!Q17+уборка2!U17+уборка2!AA17+уборка2!AE17</f>
        <v>9400</v>
      </c>
      <c r="I17" s="96"/>
      <c r="J17" s="96" t="e">
        <f t="shared" si="0"/>
        <v>#DIV/0!</v>
      </c>
      <c r="K17" s="98">
        <f>H17/E17*10</f>
        <v>26.666666666666664</v>
      </c>
      <c r="L17" s="102"/>
      <c r="M17" s="100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7922</v>
      </c>
      <c r="E18" s="93">
        <f>уборка1!D18+уборка1!H18+уборка1!P18+уборка1!T18+уборка2!D18+уборка2!H18+уборка2!L18+уборка2!P18+уборка2!T18+уборка2!Z18+уборка2!AD18</f>
        <v>7922</v>
      </c>
      <c r="F18" s="96">
        <v>159</v>
      </c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28043</v>
      </c>
      <c r="I18" s="96">
        <v>856</v>
      </c>
      <c r="J18" s="96">
        <f t="shared" si="0"/>
        <v>53.836477987421382</v>
      </c>
      <c r="K18" s="98">
        <f t="shared" si="3"/>
        <v>35.39888916940167</v>
      </c>
      <c r="L18" s="109">
        <v>13</v>
      </c>
      <c r="M18" s="100"/>
      <c r="N18" s="96">
        <f t="shared" si="1"/>
        <v>12.23076923076923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5">
        <f t="shared" si="2"/>
        <v>9817</v>
      </c>
      <c r="E19" s="101">
        <f>уборка1!D19+уборка1!H19+уборка1!P19+уборка1!T19+уборка2!D19+уборка2!H19+уборка2!L19+уборка2!P19+уборка2!T19+уборка2!Z19+уборка2!AD19</f>
        <v>9817</v>
      </c>
      <c r="F19" s="96">
        <v>512</v>
      </c>
      <c r="G19" s="96">
        <f t="shared" si="4"/>
        <v>100</v>
      </c>
      <c r="H19" s="96">
        <f>уборка1!E19+уборка1!I19+уборка1!Q19+уборка1!U19+уборка2!E19+уборка2!I19+уборка2!M19+уборка2!Q19+уборка2!U19+уборка2!AA19+уборка2!AE19</f>
        <v>38960</v>
      </c>
      <c r="I19" s="96">
        <v>3212</v>
      </c>
      <c r="J19" s="96">
        <f t="shared" si="0"/>
        <v>62.734375</v>
      </c>
      <c r="K19" s="98">
        <f t="shared" si="3"/>
        <v>39.686258531119485</v>
      </c>
      <c r="L19" s="109">
        <v>22</v>
      </c>
      <c r="M19" s="100"/>
      <c r="N19" s="96">
        <f t="shared" si="1"/>
        <v>23.272727272727273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2098</v>
      </c>
      <c r="E20" s="93">
        <f>уборка1!D20+уборка1!H20+уборка1!P20+уборка1!T20+уборка2!D20+уборка2!H20+уборка2!L20+уборка2!P20+уборка2!T20+уборка2!Z20+уборка2!AD20</f>
        <v>2098</v>
      </c>
      <c r="F20" s="96">
        <v>158</v>
      </c>
      <c r="G20" s="96">
        <f t="shared" si="4"/>
        <v>82.274509803921575</v>
      </c>
      <c r="H20" s="97">
        <f>уборка1!E20+уборка1!I20+уборка1!Q20+уборка1!U20+уборка2!E20+уборка2!I20+уборка2!M20+уборка2!Q20+уборка2!U20+уборка2!AA20+уборка2!AE20</f>
        <v>7061</v>
      </c>
      <c r="I20" s="96">
        <v>350</v>
      </c>
      <c r="J20" s="96">
        <f t="shared" si="0"/>
        <v>22.151898734177212</v>
      </c>
      <c r="K20" s="98">
        <f t="shared" si="3"/>
        <v>33.655862726406099</v>
      </c>
      <c r="L20" s="109">
        <v>10</v>
      </c>
      <c r="M20" s="100"/>
      <c r="N20" s="96">
        <f t="shared" si="1"/>
        <v>15.8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5">
        <f t="shared" si="2"/>
        <v>100</v>
      </c>
      <c r="E21" s="101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7">
        <f t="shared" ref="G21:G28" si="5">E21/C21*100</f>
        <v>100</v>
      </c>
      <c r="H21" s="96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115</v>
      </c>
      <c r="E22" s="93">
        <f>уборка1!D22+уборка1!H22+уборка1!P22+уборка1!T22+уборка2!D22+уборка2!H22+уборка2!L22+уборка2!P22+уборка2!T22+уборка2!Z22+уборка2!AD22</f>
        <v>115</v>
      </c>
      <c r="F22" s="97">
        <v>75</v>
      </c>
      <c r="G22" s="97">
        <f t="shared" si="5"/>
        <v>44.230769230769226</v>
      </c>
      <c r="H22" s="97">
        <f>уборка1!E22+уборка1!I22+уборка1!Q22+уборка1!U22+уборка2!E22+уборка2!I22+уборка2!M22+уборка2!Q22+уборка2!U22+уборка2!AA22+уборка2!AE22</f>
        <v>403</v>
      </c>
      <c r="I22" s="97">
        <v>263</v>
      </c>
      <c r="J22" s="96">
        <f t="shared" si="6"/>
        <v>35.06666666666667</v>
      </c>
      <c r="K22" s="105">
        <f t="shared" si="7"/>
        <v>35.04347826086957</v>
      </c>
      <c r="L22" s="123">
        <v>3</v>
      </c>
      <c r="M22" s="100"/>
      <c r="N22" s="97">
        <f t="shared" si="8"/>
        <v>25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5">
        <f t="shared" si="2"/>
        <v>300</v>
      </c>
      <c r="E23" s="101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6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5">
        <f t="shared" si="2"/>
        <v>1140</v>
      </c>
      <c r="E24" s="101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6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3584</v>
      </c>
      <c r="E25" s="93">
        <f>уборка1!D25+уборка1!H25+уборка1!P25+уборка1!T25+уборка2!D25+уборка2!H25+уборка2!L25+уборка2!P25+уборка2!T25+уборка2!Z25+уборка2!AD25</f>
        <v>3584</v>
      </c>
      <c r="F25" s="96">
        <v>187</v>
      </c>
      <c r="G25" s="96">
        <f t="shared" si="5"/>
        <v>72.011251758087198</v>
      </c>
      <c r="H25" s="97">
        <f>уборка1!E25+уборка1!I25+уборка1!Q25+уборка1!U25+уборка2!E25+уборка2!I25+уборка2!M25+уборка2!Q25+уборка2!U25+уборка2!AA25+уборка2!AE25</f>
        <v>10691</v>
      </c>
      <c r="I25" s="96">
        <v>636</v>
      </c>
      <c r="J25" s="96">
        <f t="shared" si="9"/>
        <v>34.010695187165773</v>
      </c>
      <c r="K25" s="98">
        <f t="shared" ref="K25:K28" si="11">H25/E25*10</f>
        <v>29.829799107142854</v>
      </c>
      <c r="L25" s="102">
        <v>13</v>
      </c>
      <c r="M25" s="100"/>
      <c r="N25" s="96">
        <f t="shared" si="10"/>
        <v>14.384615384615385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1767</v>
      </c>
      <c r="E26" s="93">
        <f>уборка1!D26+уборка1!H26+уборка1!P26+уборка1!T26+уборка2!D26+уборка2!H26+уборка2!L26+уборка2!P26+уборка2!T26+уборка2!Z26+уборка2!AD26</f>
        <v>1767</v>
      </c>
      <c r="F26" s="96">
        <v>106</v>
      </c>
      <c r="G26" s="96">
        <f t="shared" si="5"/>
        <v>78.116710875331563</v>
      </c>
      <c r="H26" s="97">
        <f>уборка1!E26+уборка1!I26+уборка1!Q26+уборка1!U26+уборка2!E26+уборка2!I26+уборка2!M26+уборка2!Q26+уборка2!U26+уборка2!AA26+уборка2!AE26</f>
        <v>5804</v>
      </c>
      <c r="I26" s="96">
        <v>338</v>
      </c>
      <c r="J26" s="96">
        <f t="shared" si="9"/>
        <v>31.886792452830189</v>
      </c>
      <c r="K26" s="98">
        <f t="shared" si="11"/>
        <v>32.846632710809281</v>
      </c>
      <c r="L26" s="102">
        <v>7</v>
      </c>
      <c r="M26" s="100"/>
      <c r="N26" s="96">
        <f t="shared" si="10"/>
        <v>15.142857142857142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5">
        <f t="shared" si="2"/>
        <v>374</v>
      </c>
      <c r="E29" s="101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6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92649</v>
      </c>
      <c r="D30" s="92">
        <f t="shared" si="2"/>
        <v>85445</v>
      </c>
      <c r="E30" s="93">
        <f>уборка1!D30+уборка1!H30+уборка1!P30+уборка1!T30+уборка2!D30+уборка2!H30+уборка2!L30+уборка2!P30+уборка2!T30+уборка2!Z30+уборка2!AD30</f>
        <v>85445</v>
      </c>
      <c r="F30" s="113">
        <f>SUM(F7:F29)</f>
        <v>2682</v>
      </c>
      <c r="G30" s="97">
        <f t="shared" si="4"/>
        <v>92.224416885233524</v>
      </c>
      <c r="H30" s="97">
        <f>уборка1!E30+уборка1!I30+уборка1!Q30+уборка1!U30+уборка2!E30+уборка2!I30+уборка2!M30+уборка2!Q30+уборка2!U30+уборка2!AA30+уборка2!AE30</f>
        <v>282882</v>
      </c>
      <c r="I30" s="113">
        <f>SUM(I7:I29)</f>
        <v>10558</v>
      </c>
      <c r="J30" s="96">
        <f t="shared" si="0"/>
        <v>39.366144668158093</v>
      </c>
      <c r="K30" s="105">
        <f t="shared" si="3"/>
        <v>33.106910878342795</v>
      </c>
      <c r="L30" s="114">
        <f>SUM(L7:L29)</f>
        <v>145</v>
      </c>
      <c r="M30" s="115"/>
      <c r="N30" s="97">
        <f t="shared" si="1"/>
        <v>18.49655172413793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25621</v>
      </c>
      <c r="D31" s="92">
        <f t="shared" si="2"/>
        <v>25000</v>
      </c>
      <c r="E31" s="93">
        <f>уборка1!D31+уборка1!H31+уборка1!P31+уборка1!T31+уборка2!D31+уборка2!H31+уборка2!L31+уборка2!P31+уборка2!T31+уборка2!Z31+уборка2!AD31</f>
        <v>25000</v>
      </c>
      <c r="F31" s="113"/>
      <c r="G31" s="97">
        <f>E31/C31*100</f>
        <v>97.576207017680801</v>
      </c>
      <c r="H31" s="97">
        <f>уборка1!E31+уборка1!I31+уборка1!Q31+уборка1!U31+уборка2!E31+уборка2!I31+уборка2!M31+уборка2!Q31+уборка2!U31+уборка2!AA31+уборка2!AE31</f>
        <v>74860</v>
      </c>
      <c r="I31" s="97"/>
      <c r="J31" s="96" t="e">
        <f t="shared" si="0"/>
        <v>#DIV/0!</v>
      </c>
      <c r="K31" s="105">
        <f t="shared" si="3"/>
        <v>29.944000000000003</v>
      </c>
      <c r="L31" s="114"/>
      <c r="M31" s="115"/>
      <c r="N31" s="97" t="e">
        <f t="shared" si="1"/>
        <v>#DIV/0!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118665</v>
      </c>
      <c r="D33" s="92">
        <f t="shared" si="2"/>
        <v>110840</v>
      </c>
      <c r="E33" s="93">
        <f>уборка1!D33+уборка1!H33+уборка1!P33+уборка1!T33+уборка2!D33+уборка2!H33+уборка2!L33+уборка2!P33+уборка2!T33+уборка2!Z33+уборка2!AD33</f>
        <v>110840</v>
      </c>
      <c r="F33" s="97">
        <f>SUM(F30:F32)</f>
        <v>2682</v>
      </c>
      <c r="G33" s="97">
        <f>E33/C33*100</f>
        <v>93.405806261323903</v>
      </c>
      <c r="H33" s="97">
        <f>уборка1!E33+уборка1!I33+уборка1!Q33+уборка1!U33+уборка2!E33+уборка2!I33+уборка2!M33+уборка2!Q33+уборка2!U33+уборка2!AA33+уборка2!AE33</f>
        <v>358534</v>
      </c>
      <c r="I33" s="97">
        <f>SUM(I30:I32)</f>
        <v>10558</v>
      </c>
      <c r="J33" s="96">
        <f t="shared" si="0"/>
        <v>39.366144668158093</v>
      </c>
      <c r="K33" s="105">
        <f t="shared" si="3"/>
        <v>32.346986647419705</v>
      </c>
      <c r="L33" s="106">
        <f>SUM(L30:L32)</f>
        <v>145</v>
      </c>
      <c r="M33" s="115"/>
      <c r="N33" s="97">
        <f t="shared" si="1"/>
        <v>18.49655172413793</v>
      </c>
    </row>
    <row r="34" spans="1:14">
      <c r="A34" s="246">
        <v>28</v>
      </c>
      <c r="B34" s="16">
        <v>2018</v>
      </c>
      <c r="C34" s="25">
        <v>116102</v>
      </c>
      <c r="D34" s="25">
        <v>81393</v>
      </c>
      <c r="E34" s="247">
        <v>81393</v>
      </c>
      <c r="F34" s="25">
        <v>3826</v>
      </c>
      <c r="G34" s="97">
        <f>E34/C34*100</f>
        <v>70.104735491206</v>
      </c>
      <c r="H34" s="25">
        <v>246435</v>
      </c>
      <c r="I34" s="25">
        <v>13048</v>
      </c>
      <c r="J34" s="96">
        <f t="shared" si="0"/>
        <v>34.103502352326188</v>
      </c>
      <c r="K34" s="105">
        <f t="shared" si="3"/>
        <v>30.277173712727141</v>
      </c>
      <c r="L34" s="25">
        <v>177</v>
      </c>
      <c r="M34" s="25"/>
      <c r="N34" s="97">
        <f t="shared" si="1"/>
        <v>21.615819209039547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20" sqref="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22" ht="12" customHeight="1">
      <c r="A2" s="269" t="s">
        <v>123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2" ht="14.25" customHeight="1">
      <c r="A3" s="270" t="s">
        <v>142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2">
      <c r="A4" s="2"/>
      <c r="B4" s="19"/>
      <c r="C4" s="128" t="s">
        <v>43</v>
      </c>
      <c r="D4" s="263" t="s">
        <v>44</v>
      </c>
      <c r="E4" s="264"/>
      <c r="F4" s="265"/>
      <c r="G4" s="119" t="s">
        <v>43</v>
      </c>
      <c r="H4" s="271" t="s">
        <v>100</v>
      </c>
      <c r="I4" s="272"/>
      <c r="J4" s="273"/>
      <c r="K4" s="129" t="s">
        <v>43</v>
      </c>
      <c r="L4" s="271" t="s">
        <v>103</v>
      </c>
      <c r="M4" s="272"/>
      <c r="N4" s="273"/>
      <c r="O4" s="130" t="s">
        <v>43</v>
      </c>
      <c r="P4" s="266" t="s">
        <v>104</v>
      </c>
      <c r="Q4" s="267"/>
      <c r="R4" s="268"/>
      <c r="S4" s="131" t="s">
        <v>43</v>
      </c>
      <c r="T4" s="263" t="s">
        <v>45</v>
      </c>
      <c r="U4" s="264"/>
      <c r="V4" s="265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2169</v>
      </c>
      <c r="E8" s="103">
        <v>8250</v>
      </c>
      <c r="F8" s="152">
        <f>E8/D8*10</f>
        <v>38.035961272475795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2823</v>
      </c>
      <c r="E10" s="165">
        <v>8384</v>
      </c>
      <c r="F10" s="152">
        <f t="shared" si="4"/>
        <v>29.698901877435354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17119</v>
      </c>
      <c r="E12" s="172">
        <v>60713</v>
      </c>
      <c r="F12" s="152">
        <f t="shared" si="4"/>
        <v>35.46527250423506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5226</v>
      </c>
      <c r="E14" s="172">
        <v>14922</v>
      </c>
      <c r="F14" s="152">
        <f t="shared" si="4"/>
        <v>28.553386911595865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4588</v>
      </c>
      <c r="E15" s="165">
        <v>11404</v>
      </c>
      <c r="F15" s="152">
        <f t="shared" si="4"/>
        <v>24.856146469049698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5929</v>
      </c>
      <c r="E18" s="165">
        <v>21895</v>
      </c>
      <c r="F18" s="152">
        <f t="shared" si="4"/>
        <v>36.928655759824586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8377</v>
      </c>
      <c r="E19" s="172">
        <v>34307</v>
      </c>
      <c r="F19" s="152">
        <f t="shared" si="4"/>
        <v>40.953802077115917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1256</v>
      </c>
      <c r="R19" s="103">
        <f t="shared" si="0"/>
        <v>19.442724458204335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1798</v>
      </c>
      <c r="E20" s="165">
        <v>6236</v>
      </c>
      <c r="F20" s="152">
        <f t="shared" si="4"/>
        <v>34.682981090100114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115</v>
      </c>
      <c r="E22" s="177">
        <v>403</v>
      </c>
      <c r="F22" s="152">
        <f t="shared" si="4"/>
        <v>35.04347826086957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2423</v>
      </c>
      <c r="E25" s="165">
        <v>6816</v>
      </c>
      <c r="F25" s="152">
        <f t="shared" si="4"/>
        <v>28.130416838629799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1767</v>
      </c>
      <c r="E26" s="165">
        <v>5804</v>
      </c>
      <c r="F26" s="152">
        <f t="shared" si="4"/>
        <v>32.846632710809281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74507</v>
      </c>
      <c r="D30" s="185">
        <f>SUM(D7:D29)</f>
        <v>69108</v>
      </c>
      <c r="E30" s="185">
        <f>SUM(E7:E29)</f>
        <v>237030</v>
      </c>
      <c r="F30" s="152">
        <f t="shared" si="4"/>
        <v>34.298489321062682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18130</v>
      </c>
      <c r="R30" s="103">
        <f t="shared" si="0"/>
        <v>18.385559273907312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94602</v>
      </c>
      <c r="D33" s="196">
        <f>SUM(D30:D32)</f>
        <v>89203</v>
      </c>
      <c r="E33" s="196">
        <f>SUM(E30:E32)</f>
        <v>299877</v>
      </c>
      <c r="F33" s="152">
        <f t="shared" si="4"/>
        <v>33.617367128908221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22795</v>
      </c>
      <c r="R33" s="103">
        <f t="shared" si="0"/>
        <v>17.72412720628256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96588</v>
      </c>
      <c r="D34" s="97">
        <v>64479</v>
      </c>
      <c r="E34" s="199">
        <v>207695</v>
      </c>
      <c r="F34" s="183">
        <f t="shared" si="4"/>
        <v>32.211262581615721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11072</v>
      </c>
      <c r="Q34" s="192">
        <v>16258</v>
      </c>
      <c r="R34" s="103">
        <v>14.7</v>
      </c>
      <c r="S34" s="202">
        <v>240</v>
      </c>
      <c r="T34" s="176">
        <v>30</v>
      </c>
      <c r="U34" s="200">
        <v>130</v>
      </c>
      <c r="V34" s="183">
        <f>U34/T34*10</f>
        <v>43.333333333333329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tabSelected="1" view="pageLayout" topLeftCell="S1" workbookViewId="0">
      <selection activeCell="AM15" sqref="AM15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9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44" ht="15.75">
      <c r="A2" s="275" t="s">
        <v>123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44" ht="20.25">
      <c r="A3" s="276" t="s">
        <v>142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44">
      <c r="A4" s="2"/>
      <c r="B4" s="19"/>
      <c r="C4" s="128" t="s">
        <v>43</v>
      </c>
      <c r="D4" s="263" t="s">
        <v>116</v>
      </c>
      <c r="E4" s="264"/>
      <c r="F4" s="265"/>
      <c r="G4" s="119" t="s">
        <v>43</v>
      </c>
      <c r="H4" s="271" t="s">
        <v>119</v>
      </c>
      <c r="I4" s="272"/>
      <c r="J4" s="273"/>
      <c r="K4" s="129" t="s">
        <v>43</v>
      </c>
      <c r="L4" s="271" t="s">
        <v>98</v>
      </c>
      <c r="M4" s="272"/>
      <c r="N4" s="273"/>
      <c r="O4" s="130" t="s">
        <v>43</v>
      </c>
      <c r="P4" s="266" t="s">
        <v>118</v>
      </c>
      <c r="Q4" s="267"/>
      <c r="R4" s="268"/>
      <c r="S4" s="130" t="s">
        <v>43</v>
      </c>
      <c r="T4" s="266" t="s">
        <v>120</v>
      </c>
      <c r="U4" s="267"/>
      <c r="V4" s="268"/>
      <c r="W4" s="2"/>
      <c r="X4" s="19"/>
      <c r="Y4" s="119" t="s">
        <v>43</v>
      </c>
      <c r="Z4" s="263" t="s">
        <v>117</v>
      </c>
      <c r="AA4" s="264"/>
      <c r="AB4" s="265"/>
      <c r="AC4" s="119" t="s">
        <v>43</v>
      </c>
      <c r="AD4" s="271" t="s">
        <v>121</v>
      </c>
      <c r="AE4" s="272"/>
      <c r="AF4" s="273"/>
      <c r="AG4" s="119" t="s">
        <v>43</v>
      </c>
      <c r="AH4" s="271" t="s">
        <v>133</v>
      </c>
      <c r="AI4" s="272"/>
      <c r="AJ4" s="273"/>
      <c r="AK4" s="119" t="s">
        <v>43</v>
      </c>
      <c r="AL4" s="271" t="s">
        <v>134</v>
      </c>
      <c r="AM4" s="272"/>
      <c r="AN4" s="273"/>
      <c r="AO4" s="119" t="s">
        <v>43</v>
      </c>
      <c r="AP4" s="271" t="s">
        <v>135</v>
      </c>
      <c r="AQ4" s="272"/>
      <c r="AR4" s="273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>
        <v>188</v>
      </c>
      <c r="U12" s="101">
        <v>646</v>
      </c>
      <c r="V12" s="103">
        <f t="shared" si="1"/>
        <v>34.361702127659576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>
        <v>171</v>
      </c>
      <c r="AM17" s="154">
        <v>121</v>
      </c>
      <c r="AN17" s="155">
        <f t="shared" si="8"/>
        <v>7.0760233918128659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188</v>
      </c>
      <c r="U30" s="110">
        <f>SUM(U7:U29)</f>
        <v>646</v>
      </c>
      <c r="V30" s="103">
        <f t="shared" si="10"/>
        <v>34.361702127659576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4327</v>
      </c>
      <c r="AL30" s="186">
        <f>SUM(AL7:AL23)</f>
        <v>171</v>
      </c>
      <c r="AM30" s="103">
        <f>SUM(AM7:AM23)</f>
        <v>121</v>
      </c>
      <c r="AN30" s="159">
        <f t="shared" si="8"/>
        <v>7.0760233918128659</v>
      </c>
      <c r="AO30" s="93">
        <f>SUM(AO7:AO29)</f>
        <v>526</v>
      </c>
      <c r="AP30" s="186">
        <f>SUM(AP7:AP23)</f>
        <v>526</v>
      </c>
      <c r="AQ30" s="103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557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64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885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188</v>
      </c>
      <c r="U33" s="110">
        <f>SUM(U30:U32)</f>
        <v>646</v>
      </c>
      <c r="V33" s="103">
        <f t="shared" si="10"/>
        <v>34.361702127659576</v>
      </c>
      <c r="W33" s="8">
        <v>27</v>
      </c>
      <c r="X33" s="16" t="s">
        <v>42</v>
      </c>
      <c r="Y33" s="195">
        <f>SUM(Y30:Y32)</f>
        <v>64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56">
        <f>SUM(AI30:AI32)</f>
        <v>5831</v>
      </c>
      <c r="AJ33" s="159">
        <f t="shared" si="7"/>
        <v>14.302182977679667</v>
      </c>
      <c r="AK33" s="191">
        <f>SUM(AK30:AK32)</f>
        <v>5227</v>
      </c>
      <c r="AL33" s="186">
        <f>SUM(AL30:AL32)</f>
        <v>171</v>
      </c>
      <c r="AM33" s="103">
        <f>SUM(AM30:AM32)</f>
        <v>121</v>
      </c>
      <c r="AN33" s="159">
        <f t="shared" si="8"/>
        <v>7.0760233918128659</v>
      </c>
      <c r="AO33" s="191">
        <f>SUM(AO30:AO32)</f>
        <v>626</v>
      </c>
      <c r="AP33" s="186">
        <f>SUM(AP30:AP32)</f>
        <v>526</v>
      </c>
      <c r="AQ33" s="103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192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4372</v>
      </c>
      <c r="AH34" s="92">
        <v>2708</v>
      </c>
      <c r="AI34" s="200">
        <v>2670</v>
      </c>
      <c r="AJ34" s="176">
        <f t="shared" si="7"/>
        <v>9.8596750369276229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H4:AJ4"/>
    <mergeCell ref="AL4:AN4"/>
    <mergeCell ref="AP4:AR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ht="18.75">
      <c r="A3" s="282" t="s">
        <v>124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 ht="20.25">
      <c r="A4" s="283" t="s">
        <v>143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15.75">
      <c r="A5" s="29"/>
      <c r="B5" s="3"/>
      <c r="C5" s="284" t="s">
        <v>55</v>
      </c>
      <c r="D5" s="285"/>
      <c r="E5" s="286" t="s">
        <v>56</v>
      </c>
      <c r="F5" s="287"/>
      <c r="G5" s="286" t="s">
        <v>57</v>
      </c>
      <c r="H5" s="287"/>
      <c r="I5" s="30" t="s">
        <v>130</v>
      </c>
      <c r="J5" s="286" t="s">
        <v>58</v>
      </c>
      <c r="K5" s="287"/>
      <c r="L5" s="286" t="s">
        <v>59</v>
      </c>
      <c r="M5" s="287"/>
      <c r="N5" s="286" t="s">
        <v>60</v>
      </c>
      <c r="O5" s="287"/>
    </row>
    <row r="6" spans="1:15" ht="15" customHeight="1">
      <c r="A6" s="31" t="s">
        <v>61</v>
      </c>
      <c r="B6" s="32" t="s">
        <v>10</v>
      </c>
      <c r="C6" s="277"/>
      <c r="D6" s="278"/>
      <c r="E6" s="279" t="s">
        <v>62</v>
      </c>
      <c r="F6" s="280"/>
      <c r="G6" s="279" t="s">
        <v>63</v>
      </c>
      <c r="H6" s="280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59.5</v>
      </c>
      <c r="D19" s="49">
        <f>M19*350/100</f>
        <v>50.05</v>
      </c>
      <c r="E19" s="49">
        <f>C19*J19/100</f>
        <v>58.31</v>
      </c>
      <c r="F19" s="49">
        <f>D19*K19/100</f>
        <v>49.048999999999999</v>
      </c>
      <c r="G19" s="49">
        <f>E19*N19/3.4</f>
        <v>63.455000000000005</v>
      </c>
      <c r="H19" s="49">
        <f>F19*O19/3.4</f>
        <v>57.70470588235294</v>
      </c>
      <c r="I19" s="50">
        <f>G19-H19</f>
        <v>5.7502941176470657</v>
      </c>
      <c r="J19" s="51">
        <v>98</v>
      </c>
      <c r="K19" s="51">
        <v>98</v>
      </c>
      <c r="L19" s="49">
        <v>17</v>
      </c>
      <c r="M19" s="49">
        <v>14.3</v>
      </c>
      <c r="N19" s="49">
        <v>3.7</v>
      </c>
      <c r="O19" s="49">
        <v>4</v>
      </c>
    </row>
    <row r="20" spans="1:16" ht="15.75" customHeight="1">
      <c r="A20" s="44">
        <v>13</v>
      </c>
      <c r="B20" s="45" t="s">
        <v>26</v>
      </c>
      <c r="C20" s="52">
        <f>L20*574/100</f>
        <v>111.93</v>
      </c>
      <c r="D20" s="52">
        <f>M20*392/100</f>
        <v>86.24</v>
      </c>
      <c r="E20" s="52">
        <f>C20*J20/100</f>
        <v>108.57210000000001</v>
      </c>
      <c r="F20" s="52">
        <f>D20*K20/100</f>
        <v>82.790399999999991</v>
      </c>
      <c r="G20" s="52">
        <f>E20*N20/3.4</f>
        <v>111.76539705882354</v>
      </c>
      <c r="H20" s="52">
        <f>F20*O20/3.4</f>
        <v>75.485364705882347</v>
      </c>
      <c r="I20" s="53">
        <f>G20-H20</f>
        <v>36.280032352941191</v>
      </c>
      <c r="J20" s="54">
        <v>97</v>
      </c>
      <c r="K20" s="54">
        <v>96</v>
      </c>
      <c r="L20" s="52">
        <v>19.5</v>
      </c>
      <c r="M20" s="52">
        <v>22</v>
      </c>
      <c r="N20" s="52">
        <v>3.5</v>
      </c>
      <c r="O20" s="55">
        <v>3.1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171.43</v>
      </c>
      <c r="D24" s="58">
        <f t="shared" si="0"/>
        <v>136.29</v>
      </c>
      <c r="E24" s="58">
        <f t="shared" si="0"/>
        <v>166.88210000000001</v>
      </c>
      <c r="F24" s="58">
        <f t="shared" si="0"/>
        <v>131.83939999999998</v>
      </c>
      <c r="G24" s="58">
        <f>SUM(G19:G23)</f>
        <v>175.22039705882355</v>
      </c>
      <c r="H24" s="58">
        <f t="shared" si="0"/>
        <v>133.1900705882353</v>
      </c>
      <c r="I24" s="58">
        <f>G24-H24</f>
        <v>42.03032647058825</v>
      </c>
      <c r="J24" s="56">
        <f>E24/C24*100</f>
        <v>97.347080440996322</v>
      </c>
      <c r="K24" s="56">
        <f>F24/D24*100</f>
        <v>96.734463276836152</v>
      </c>
      <c r="L24" s="58">
        <f>C24/924*100</f>
        <v>18.553030303030305</v>
      </c>
      <c r="M24" s="58">
        <f>D24/742*100</f>
        <v>18.367924528301884</v>
      </c>
      <c r="N24" s="58">
        <f>G24*3.4/E24</f>
        <v>3.5698816709521273</v>
      </c>
      <c r="O24" s="58">
        <f>H24*3.4/F24</f>
        <v>3.4348323793949311</v>
      </c>
    </row>
    <row r="25" spans="1:16">
      <c r="C25" s="18"/>
      <c r="I25" s="59">
        <f>G24-H24</f>
        <v>42.03032647058825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E14" sqref="E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143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8" t="s">
        <v>68</v>
      </c>
      <c r="D5" s="289"/>
      <c r="E5" s="288" t="s">
        <v>69</v>
      </c>
      <c r="F5" s="289"/>
      <c r="G5" s="233" t="s">
        <v>101</v>
      </c>
      <c r="H5" s="233"/>
      <c r="I5" s="288" t="s">
        <v>80</v>
      </c>
      <c r="J5" s="289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109</v>
      </c>
      <c r="D14" s="17">
        <v>210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204</v>
      </c>
      <c r="H19" s="13">
        <v>1299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1393</v>
      </c>
      <c r="D30" s="245">
        <f t="shared" ref="D30:K30" si="0">SUM(D7:D29)</f>
        <v>3291</v>
      </c>
      <c r="E30" s="245">
        <f t="shared" si="0"/>
        <v>847</v>
      </c>
      <c r="F30" s="245">
        <f t="shared" si="0"/>
        <v>10696</v>
      </c>
      <c r="G30" s="245">
        <f t="shared" si="0"/>
        <v>204</v>
      </c>
      <c r="H30" s="245">
        <f t="shared" si="0"/>
        <v>1299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1513</v>
      </c>
      <c r="D33" s="25">
        <f t="shared" ref="D33:K33" si="1">SUM(D30:D32)</f>
        <v>3601</v>
      </c>
      <c r="E33" s="25">
        <f t="shared" si="1"/>
        <v>847</v>
      </c>
      <c r="F33" s="25">
        <f t="shared" si="1"/>
        <v>10696</v>
      </c>
      <c r="G33" s="25">
        <f t="shared" si="1"/>
        <v>234</v>
      </c>
      <c r="H33" s="25">
        <f t="shared" si="1"/>
        <v>1437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1531</v>
      </c>
      <c r="D34" s="25">
        <v>2766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C17" sqref="C1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2" t="s">
        <v>73</v>
      </c>
      <c r="B2" s="282"/>
      <c r="C2" s="282"/>
      <c r="D2" s="282"/>
    </row>
    <row r="3" spans="1:5" ht="20.25" customHeight="1">
      <c r="A3" s="282" t="s">
        <v>126</v>
      </c>
      <c r="B3" s="282"/>
      <c r="C3" s="282"/>
      <c r="D3" s="282"/>
    </row>
    <row r="4" spans="1:5" ht="19.5" customHeight="1">
      <c r="A4" s="290" t="s">
        <v>145</v>
      </c>
      <c r="B4" s="290"/>
      <c r="C4" s="290"/>
      <c r="D4" s="290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/>
      <c r="D11" s="44">
        <v>2</v>
      </c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/>
      <c r="D13" s="44">
        <v>1</v>
      </c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>
        <v>1</v>
      </c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>
        <v>1</v>
      </c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29" sqref="F2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144</v>
      </c>
      <c r="E3" s="61"/>
      <c r="F3" s="61"/>
      <c r="I3" s="61"/>
      <c r="J3" s="61"/>
    </row>
    <row r="4" spans="1:12">
      <c r="A4" s="65"/>
      <c r="B4" s="66"/>
      <c r="C4" s="215"/>
      <c r="D4" s="291" t="s">
        <v>138</v>
      </c>
      <c r="E4" s="291"/>
      <c r="F4" s="291"/>
      <c r="G4" s="291"/>
      <c r="H4" s="292"/>
      <c r="I4" s="293" t="s">
        <v>140</v>
      </c>
      <c r="J4" s="294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110</v>
      </c>
      <c r="G10" s="222"/>
      <c r="H10" s="222"/>
      <c r="I10" s="222">
        <v>50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2581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2360</v>
      </c>
      <c r="F16" s="222">
        <v>96</v>
      </c>
      <c r="G16" s="222"/>
      <c r="H16" s="222"/>
      <c r="I16" s="222">
        <v>588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1550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3100</v>
      </c>
      <c r="F19" s="222">
        <v>2600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1094</v>
      </c>
      <c r="F20" s="222">
        <v>398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247</v>
      </c>
      <c r="F25" s="222">
        <v>1750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11508</v>
      </c>
      <c r="F30" s="93">
        <f t="shared" ref="F30:L30" si="0">SUM(F7:F29)</f>
        <v>7211</v>
      </c>
      <c r="G30" s="93">
        <f t="shared" si="0"/>
        <v>0</v>
      </c>
      <c r="H30" s="93">
        <f t="shared" si="0"/>
        <v>250</v>
      </c>
      <c r="I30" s="93">
        <f t="shared" si="0"/>
        <v>638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22767</v>
      </c>
      <c r="F33" s="223">
        <f t="shared" si="1"/>
        <v>8627</v>
      </c>
      <c r="G33" s="223">
        <f t="shared" si="1"/>
        <v>0</v>
      </c>
      <c r="H33" s="223">
        <f t="shared" si="1"/>
        <v>920</v>
      </c>
      <c r="I33" s="223">
        <f t="shared" si="1"/>
        <v>638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16748</v>
      </c>
      <c r="G34" s="25"/>
      <c r="H34" s="25">
        <v>25748</v>
      </c>
      <c r="I34" s="25">
        <v>683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2019-07-10T05:14:17Z</dcterms:modified>
</cp:coreProperties>
</file>